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675" windowHeight="12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  <c r="C93" i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B93" i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C33" i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J32" i="1"/>
  <c r="I32" i="1"/>
  <c r="H32" i="1"/>
  <c r="G32" i="1"/>
  <c r="F32" i="1"/>
  <c r="E32" i="1"/>
  <c r="D32" i="1"/>
  <c r="B32" i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M31" i="1"/>
  <c r="L31" i="1"/>
  <c r="K31" i="1"/>
  <c r="J31" i="1"/>
  <c r="I31" i="1"/>
  <c r="H31" i="1"/>
  <c r="G31" i="1"/>
  <c r="F31" i="1"/>
  <c r="E31" i="1"/>
  <c r="D31" i="1"/>
  <c r="C25" i="1"/>
  <c r="C23" i="1"/>
  <c r="M14" i="1"/>
  <c r="L14" i="1"/>
  <c r="K14" i="1"/>
  <c r="M13" i="1"/>
  <c r="M16" i="1" s="1"/>
  <c r="L13" i="1"/>
  <c r="L17" i="1" s="1"/>
  <c r="K13" i="1"/>
  <c r="K16" i="1" s="1"/>
  <c r="J13" i="1"/>
  <c r="I13" i="1"/>
  <c r="I16" i="1" s="1"/>
  <c r="H13" i="1"/>
  <c r="G13" i="1"/>
  <c r="G16" i="1" s="1"/>
  <c r="F13" i="1"/>
  <c r="E13" i="1"/>
  <c r="E16" i="1" s="1"/>
  <c r="D13" i="1"/>
  <c r="C16" i="1"/>
  <c r="C9" i="1"/>
  <c r="C14" i="1" s="1"/>
  <c r="D10" i="1" s="1"/>
  <c r="D14" i="1" s="1"/>
  <c r="E10" i="1" s="1"/>
  <c r="E14" i="1" s="1"/>
  <c r="F10" i="1" s="1"/>
  <c r="F14" i="1" s="1"/>
  <c r="G10" i="1" s="1"/>
  <c r="G14" i="1" s="1"/>
  <c r="H10" i="1" s="1"/>
  <c r="H14" i="1" s="1"/>
  <c r="I10" i="1" s="1"/>
  <c r="I14" i="1" s="1"/>
  <c r="J10" i="1" s="1"/>
  <c r="J14" i="1" s="1"/>
  <c r="D17" i="1" l="1"/>
  <c r="F17" i="1"/>
  <c r="H17" i="1"/>
  <c r="J17" i="1"/>
  <c r="D9" i="1"/>
  <c r="D16" i="1"/>
  <c r="F16" i="1"/>
  <c r="H16" i="1"/>
  <c r="J16" i="1"/>
  <c r="L16" i="1"/>
  <c r="C17" i="1"/>
  <c r="E17" i="1"/>
  <c r="G17" i="1"/>
  <c r="I17" i="1"/>
  <c r="K17" i="1"/>
  <c r="M17" i="1"/>
  <c r="D26" i="1" l="1"/>
  <c r="D24" i="1"/>
  <c r="D21" i="1"/>
  <c r="E9" i="1"/>
  <c r="D20" i="1"/>
  <c r="E20" i="1" l="1"/>
  <c r="E26" i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24" i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21" i="1"/>
  <c r="F9" i="1"/>
  <c r="D33" i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92" i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F26" i="1" l="1"/>
  <c r="F24" i="1"/>
  <c r="F21" i="1"/>
  <c r="G9" i="1"/>
  <c r="F20" i="1"/>
  <c r="F92" i="1" l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G20" i="1"/>
  <c r="G26" i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24" i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21" i="1"/>
  <c r="H9" i="1"/>
  <c r="F33" i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H26" i="1" l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24" i="1"/>
  <c r="H21" i="1"/>
  <c r="I9" i="1"/>
  <c r="H20" i="1"/>
  <c r="I20" i="1" l="1"/>
  <c r="I26" i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24" i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21" i="1"/>
  <c r="J9" i="1"/>
  <c r="H33" i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J26" i="1" l="1"/>
  <c r="J24" i="1"/>
  <c r="J21" i="1"/>
  <c r="K9" i="1"/>
  <c r="J20" i="1"/>
  <c r="K20" i="1" l="1"/>
  <c r="K26" i="1"/>
  <c r="K24" i="1"/>
  <c r="K21" i="1"/>
  <c r="L9" i="1"/>
  <c r="J33" i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92" i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L26" i="1" l="1"/>
  <c r="L24" i="1"/>
  <c r="L21" i="1"/>
  <c r="M9" i="1"/>
  <c r="L20" i="1"/>
  <c r="M20" i="1" l="1"/>
  <c r="C20" i="1" s="1"/>
  <c r="M26" i="1"/>
  <c r="C26" i="1" s="1"/>
  <c r="M24" i="1"/>
  <c r="M21" i="1"/>
  <c r="C21" i="1" s="1"/>
  <c r="C24" i="1"/>
</calcChain>
</file>

<file path=xl/sharedStrings.xml><?xml version="1.0" encoding="utf-8"?>
<sst xmlns="http://schemas.openxmlformats.org/spreadsheetml/2006/main" count="84" uniqueCount="37">
  <si>
    <t>C-0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</si>
  <si>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</si>
  <si>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</si>
  <si>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</si>
  <si>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</si>
  <si>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</si>
  <si>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</si>
  <si>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</si>
  <si>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</si>
  <si>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</si>
  <si>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</si>
  <si>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Future Liability: Retirement</t>
  </si>
  <si>
    <t xml:space="preserve"> </t>
  </si>
  <si>
    <t>Enter Your Age Today</t>
  </si>
  <si>
    <t>Enter Age when Liability Comes Due</t>
  </si>
  <si>
    <t>Years From Today When Liability Comes Due</t>
  </si>
  <si>
    <t>Using Today's Dollar Amount, Enter Expected  Annual Payment , C-0 only</t>
  </si>
  <si>
    <t>Enter Inflation Rate</t>
  </si>
  <si>
    <t>Enter Hurdle Rate</t>
  </si>
  <si>
    <t>Inflation Adjusted Hurdle Rate</t>
  </si>
  <si>
    <t>Future Value Adjusted for Inflation</t>
  </si>
  <si>
    <t>Enter Duration of Liability</t>
  </si>
  <si>
    <t>Future Value at Time When Funds are Needed</t>
  </si>
  <si>
    <t>Type 0</t>
  </si>
  <si>
    <t>Type 1</t>
  </si>
  <si>
    <t>Enter Compartment Hurdle Rate</t>
  </si>
  <si>
    <t>Present Value at Your Age Today</t>
  </si>
  <si>
    <t>Enter Current Account Balance</t>
  </si>
  <si>
    <t xml:space="preserve">Allocation </t>
  </si>
  <si>
    <t>Annual Payments to Due Date (End of Period)</t>
  </si>
  <si>
    <t>Allocation</t>
  </si>
  <si>
    <t>Annual Payments to Due Date (Beginning of Period)</t>
  </si>
  <si>
    <t>Some numbes may not match due to the use of</t>
  </si>
  <si>
    <t>Age</t>
  </si>
  <si>
    <t>fractions or rounding.</t>
  </si>
  <si>
    <t>Century-of-Life Funding Compartments ™</t>
  </si>
  <si>
    <t>Born Bankrupt Worksheets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</si>
</sst>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0.000%"/>
    <numFmt numFmtId="166" formatCode="_(\$* #,##0_);_(\$* \(#,##0\);_(\$* \-_);_(@_)"/>
    <numFmt numFmtId="167" formatCode="#,##0.000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indexed="8"/>
      <name val="Tahoma"/>
      <family val="2"/>
    </font>
    <font>
      <sz val="11"/>
      <color indexed="8"/>
      <name val="Tahoma"/>
      <family val="2"/>
    </font>
    <font>
      <sz val="14"/>
      <color indexed="8"/>
      <name val="Arial Narrow"/>
      <family val="2"/>
    </font>
    <font>
      <u/>
      <sz val="14"/>
      <color indexed="8"/>
      <name val="Arial Narrow"/>
      <family val="2"/>
    </font>
    <font>
      <i/>
      <sz val="14"/>
      <color indexed="8"/>
      <name val="Arial Narrow"/>
      <family val="2"/>
    </font>
    <font>
      <i/>
      <sz val="11"/>
      <color indexed="8"/>
      <name val="Tahoma"/>
      <family val="2"/>
    </font>
    <font>
      <sz val="11"/>
      <color indexed="8"/>
      <name val="Arial Narrow"/>
      <family val="2"/>
    </font>
    <font>
      <sz val="8"/>
      <color indexed="8"/>
      <name val="Tahoma"/>
      <family val="2"/>
    </font>
    <font>
      <u/>
      <sz val="11"/>
      <color indexed="8"/>
      <name val="Tahoma"/>
      <family val="2"/>
    </font>
    <font>
      <sz val="11"/>
      <color theme="1"/>
      <name val="Tahoma"/>
      <family val="2"/>
    </font>
    <font>
      <sz val="12"/>
      <color indexed="8"/>
      <name val="Tahoma"/>
      <family val="2"/>
    </font>
    <font>
      <sz val="12"/>
      <color theme="1"/>
      <name val="Tahoma"/>
      <family val="2"/>
    </font>
    <font>
      <sz val="8"/>
      <color theme="1"/>
      <name val="Tahoma"/>
      <family val="2"/>
    </font>
    <font>
      <sz val="24"/>
      <color indexed="8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1" applyFont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center"/>
    </xf>
    <xf numFmtId="164" fontId="5" fillId="3" borderId="4" xfId="1" applyNumberFormat="1" applyFont="1" applyFill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0" fontId="4" fillId="4" borderId="0" xfId="1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3" borderId="5" xfId="1" applyNumberFormat="1" applyFont="1" applyFill="1" applyBorder="1" applyAlignment="1">
      <alignment horizontal="center"/>
    </xf>
    <xf numFmtId="0" fontId="4" fillId="4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37" fontId="4" fillId="4" borderId="0" xfId="1" applyNumberFormat="1" applyFont="1" applyFill="1" applyAlignment="1">
      <alignment horizontal="center"/>
    </xf>
    <xf numFmtId="37" fontId="4" fillId="3" borderId="0" xfId="1" applyNumberFormat="1" applyFont="1" applyFill="1" applyAlignment="1">
      <alignment horizontal="center"/>
    </xf>
    <xf numFmtId="10" fontId="4" fillId="3" borderId="5" xfId="1" applyNumberFormat="1" applyFont="1" applyFill="1" applyBorder="1" applyAlignment="1">
      <alignment horizontal="center"/>
    </xf>
    <xf numFmtId="165" fontId="4" fillId="4" borderId="0" xfId="1" applyNumberFormat="1" applyFont="1" applyFill="1" applyAlignment="1">
      <alignment horizontal="center"/>
    </xf>
    <xf numFmtId="165" fontId="4" fillId="3" borderId="0" xfId="1" applyNumberFormat="1" applyFont="1" applyFill="1" applyAlignment="1">
      <alignment horizontal="center"/>
    </xf>
    <xf numFmtId="165" fontId="4" fillId="3" borderId="5" xfId="1" applyNumberFormat="1" applyFont="1" applyFill="1" applyBorder="1" applyAlignment="1">
      <alignment horizontal="center"/>
    </xf>
    <xf numFmtId="3" fontId="4" fillId="3" borderId="5" xfId="1" applyNumberFormat="1" applyFont="1" applyFill="1" applyBorder="1" applyAlignment="1">
      <alignment horizontal="center"/>
    </xf>
    <xf numFmtId="166" fontId="4" fillId="4" borderId="0" xfId="1" applyNumberFormat="1" applyFont="1" applyFill="1" applyAlignment="1">
      <alignment horizontal="center"/>
    </xf>
    <xf numFmtId="166" fontId="4" fillId="3" borderId="0" xfId="1" applyNumberFormat="1" applyFont="1" applyFill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  <xf numFmtId="41" fontId="4" fillId="4" borderId="0" xfId="1" applyNumberFormat="1" applyFont="1" applyFill="1" applyAlignment="1">
      <alignment horizontal="center"/>
    </xf>
    <xf numFmtId="41" fontId="4" fillId="3" borderId="0" xfId="1" applyNumberFormat="1" applyFont="1" applyFill="1" applyAlignment="1">
      <alignment horizontal="center"/>
    </xf>
    <xf numFmtId="166" fontId="3" fillId="0" borderId="0" xfId="1" applyNumberFormat="1" applyFont="1"/>
    <xf numFmtId="3" fontId="4" fillId="4" borderId="0" xfId="1" applyNumberFormat="1" applyFont="1" applyFill="1" applyAlignment="1">
      <alignment horizontal="center"/>
    </xf>
    <xf numFmtId="3" fontId="4" fillId="3" borderId="0" xfId="1" applyNumberFormat="1" applyFont="1" applyFill="1" applyAlignment="1">
      <alignment horizontal="center"/>
    </xf>
    <xf numFmtId="164" fontId="4" fillId="3" borderId="6" xfId="1" applyNumberFormat="1" applyFont="1" applyFill="1" applyBorder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center"/>
    </xf>
    <xf numFmtId="166" fontId="8" fillId="0" borderId="0" xfId="1" applyNumberFormat="1" applyFont="1" applyAlignment="1">
      <alignment horizontal="left"/>
    </xf>
    <xf numFmtId="166" fontId="3" fillId="0" borderId="0" xfId="1" applyNumberFormat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37" fontId="10" fillId="0" borderId="0" xfId="1" applyNumberFormat="1" applyFont="1" applyAlignment="1"/>
    <xf numFmtId="0" fontId="10" fillId="0" borderId="0" xfId="1" applyFont="1" applyAlignment="1"/>
    <xf numFmtId="3" fontId="10" fillId="0" borderId="0" xfId="1" applyNumberFormat="1" applyFont="1" applyAlignment="1"/>
    <xf numFmtId="3" fontId="9" fillId="0" borderId="0" xfId="1" applyNumberFormat="1" applyFont="1"/>
    <xf numFmtId="3" fontId="3" fillId="0" borderId="0" xfId="1" applyNumberFormat="1" applyFont="1"/>
    <xf numFmtId="42" fontId="3" fillId="0" borderId="0" xfId="1" applyNumberFormat="1" applyFont="1"/>
    <xf numFmtId="3" fontId="3" fillId="0" borderId="0" xfId="1" applyNumberFormat="1" applyFont="1" applyAlignment="1">
      <alignment horizontal="right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0" fontId="3" fillId="5" borderId="0" xfId="1" applyFont="1" applyFill="1" applyAlignment="1">
      <alignment horizontal="right"/>
    </xf>
    <xf numFmtId="0" fontId="3" fillId="5" borderId="0" xfId="1" applyFont="1" applyFill="1"/>
    <xf numFmtId="3" fontId="3" fillId="5" borderId="0" xfId="1" applyNumberFormat="1" applyFont="1" applyFill="1"/>
    <xf numFmtId="0" fontId="3" fillId="0" borderId="0" xfId="1" applyFont="1" applyFill="1"/>
    <xf numFmtId="3" fontId="3" fillId="0" borderId="0" xfId="1" applyNumberFormat="1" applyFont="1" applyFill="1"/>
    <xf numFmtId="0" fontId="3" fillId="6" borderId="0" xfId="1" applyFont="1" applyFill="1" applyAlignment="1">
      <alignment horizontal="right"/>
    </xf>
    <xf numFmtId="0" fontId="3" fillId="6" borderId="0" xfId="1" applyFont="1" applyFill="1"/>
    <xf numFmtId="3" fontId="3" fillId="6" borderId="0" xfId="1" applyNumberFormat="1" applyFont="1" applyFill="1"/>
    <xf numFmtId="0" fontId="3" fillId="7" borderId="0" xfId="1" applyFont="1" applyFill="1" applyAlignment="1">
      <alignment horizontal="right"/>
    </xf>
    <xf numFmtId="0" fontId="3" fillId="7" borderId="0" xfId="1" applyFont="1" applyFill="1"/>
    <xf numFmtId="3" fontId="3" fillId="7" borderId="0" xfId="1" applyNumberFormat="1" applyFont="1" applyFill="1"/>
    <xf numFmtId="0" fontId="3" fillId="8" borderId="0" xfId="1" applyFont="1" applyFill="1" applyAlignment="1">
      <alignment horizontal="right"/>
    </xf>
    <xf numFmtId="0" fontId="3" fillId="8" borderId="0" xfId="1" applyFont="1" applyFill="1"/>
    <xf numFmtId="3" fontId="3" fillId="8" borderId="0" xfId="1" applyNumberFormat="1" applyFont="1" applyFill="1"/>
    <xf numFmtId="167" fontId="3" fillId="0" borderId="0" xfId="1" applyNumberFormat="1" applyFont="1"/>
    <xf numFmtId="0" fontId="3" fillId="9" borderId="0" xfId="1" applyFont="1" applyFill="1" applyAlignment="1">
      <alignment horizontal="right"/>
    </xf>
    <xf numFmtId="0" fontId="3" fillId="9" borderId="0" xfId="1" applyFont="1" applyFill="1"/>
    <xf numFmtId="3" fontId="3" fillId="9" borderId="0" xfId="1" applyNumberFormat="1" applyFont="1" applyFill="1"/>
    <xf numFmtId="0" fontId="3" fillId="10" borderId="0" xfId="1" applyFont="1" applyFill="1" applyAlignment="1">
      <alignment horizontal="right"/>
    </xf>
    <xf numFmtId="0" fontId="3" fillId="10" borderId="0" xfId="1" applyFont="1" applyFill="1"/>
    <xf numFmtId="3" fontId="3" fillId="10" borderId="0" xfId="1" applyNumberFormat="1" applyFont="1" applyFill="1"/>
    <xf numFmtId="0" fontId="3" fillId="11" borderId="0" xfId="1" applyFont="1" applyFill="1" applyAlignment="1">
      <alignment horizontal="right"/>
    </xf>
    <xf numFmtId="0" fontId="3" fillId="11" borderId="0" xfId="1" applyFont="1" applyFill="1"/>
    <xf numFmtId="3" fontId="3" fillId="11" borderId="0" xfId="1" applyNumberFormat="1" applyFont="1" applyFill="1"/>
    <xf numFmtId="0" fontId="3" fillId="2" borderId="0" xfId="1" applyFont="1" applyFill="1" applyAlignment="1">
      <alignment horizontal="right"/>
    </xf>
    <xf numFmtId="0" fontId="11" fillId="2" borderId="0" xfId="1" applyFont="1" applyFill="1"/>
    <xf numFmtId="3" fontId="11" fillId="2" borderId="0" xfId="1" applyNumberFormat="1" applyFont="1" applyFill="1"/>
    <xf numFmtId="0" fontId="11" fillId="0" borderId="0" xfId="1" applyFont="1" applyFill="1"/>
    <xf numFmtId="3" fontId="11" fillId="0" borderId="0" xfId="1" applyNumberFormat="1" applyFont="1" applyFill="1"/>
    <xf numFmtId="0" fontId="3" fillId="4" borderId="0" xfId="1" applyFont="1" applyFill="1" applyAlignment="1">
      <alignment horizontal="right"/>
    </xf>
    <xf numFmtId="0" fontId="11" fillId="4" borderId="0" xfId="1" applyFont="1" applyFill="1"/>
    <xf numFmtId="3" fontId="11" fillId="4" borderId="0" xfId="1" applyNumberFormat="1" applyFont="1" applyFill="1"/>
    <xf numFmtId="0" fontId="3" fillId="12" borderId="0" xfId="1" applyFont="1" applyFill="1" applyAlignment="1">
      <alignment horizontal="right"/>
    </xf>
    <xf numFmtId="0" fontId="3" fillId="12" borderId="0" xfId="1" applyFont="1" applyFill="1"/>
    <xf numFmtId="3" fontId="3" fillId="12" borderId="0" xfId="1" applyNumberFormat="1" applyFont="1" applyFill="1"/>
    <xf numFmtId="9" fontId="3" fillId="0" borderId="0" xfId="1" applyNumberFormat="1" applyFont="1"/>
    <xf numFmtId="0" fontId="9" fillId="0" borderId="0" xfId="1" applyFont="1"/>
    <xf numFmtId="166" fontId="9" fillId="0" borderId="0" xfId="1" applyNumberFormat="1" applyFont="1"/>
    <xf numFmtId="0" fontId="12" fillId="0" borderId="0" xfId="1" applyFont="1"/>
    <xf numFmtId="3" fontId="9" fillId="0" borderId="0" xfId="1" applyNumberFormat="1" applyFont="1" applyFill="1"/>
    <xf numFmtId="0" fontId="3" fillId="5" borderId="0" xfId="1" applyFont="1" applyFill="1" applyAlignment="1">
      <alignment horizontal="center"/>
    </xf>
    <xf numFmtId="0" fontId="12" fillId="5" borderId="0" xfId="1" applyFont="1" applyFill="1"/>
    <xf numFmtId="0" fontId="3" fillId="0" borderId="0" xfId="1" applyFont="1" applyFill="1" applyAlignment="1">
      <alignment horizontal="center"/>
    </xf>
    <xf numFmtId="0" fontId="12" fillId="0" borderId="0" xfId="1" applyFont="1" applyFill="1"/>
    <xf numFmtId="0" fontId="3" fillId="13" borderId="0" xfId="1" applyFont="1" applyFill="1" applyAlignment="1">
      <alignment horizontal="center"/>
    </xf>
    <xf numFmtId="0" fontId="12" fillId="13" borderId="0" xfId="1" applyFont="1" applyFill="1"/>
    <xf numFmtId="3" fontId="3" fillId="13" borderId="0" xfId="1" applyNumberFormat="1" applyFont="1" applyFill="1"/>
    <xf numFmtId="0" fontId="3" fillId="13" borderId="0" xfId="1" applyFont="1" applyFill="1"/>
    <xf numFmtId="0" fontId="3" fillId="14" borderId="0" xfId="1" applyFont="1" applyFill="1" applyAlignment="1">
      <alignment horizontal="center"/>
    </xf>
    <xf numFmtId="0" fontId="12" fillId="14" borderId="0" xfId="1" applyFont="1" applyFill="1"/>
    <xf numFmtId="3" fontId="3" fillId="14" borderId="0" xfId="1" applyNumberFormat="1" applyFont="1" applyFill="1"/>
    <xf numFmtId="0" fontId="3" fillId="14" borderId="0" xfId="1" applyFont="1" applyFill="1"/>
    <xf numFmtId="0" fontId="3" fillId="15" borderId="0" xfId="1" applyFont="1" applyFill="1" applyAlignment="1">
      <alignment horizontal="center"/>
    </xf>
    <xf numFmtId="0" fontId="12" fillId="15" borderId="0" xfId="1" applyFont="1" applyFill="1"/>
    <xf numFmtId="3" fontId="3" fillId="15" borderId="0" xfId="1" applyNumberFormat="1" applyFont="1" applyFill="1"/>
    <xf numFmtId="0" fontId="3" fillId="15" borderId="0" xfId="1" applyFont="1" applyFill="1"/>
    <xf numFmtId="0" fontId="3" fillId="9" borderId="0" xfId="1" applyFont="1" applyFill="1" applyAlignment="1">
      <alignment horizontal="center"/>
    </xf>
    <xf numFmtId="0" fontId="12" fillId="9" borderId="0" xfId="1" applyFont="1" applyFill="1"/>
    <xf numFmtId="0" fontId="3" fillId="10" borderId="0" xfId="1" applyFont="1" applyFill="1" applyAlignment="1">
      <alignment horizontal="center"/>
    </xf>
    <xf numFmtId="0" fontId="12" fillId="10" borderId="0" xfId="1" applyFont="1" applyFill="1"/>
    <xf numFmtId="0" fontId="3" fillId="16" borderId="0" xfId="1" applyFont="1" applyFill="1" applyAlignment="1">
      <alignment horizontal="center"/>
    </xf>
    <xf numFmtId="0" fontId="12" fillId="16" borderId="0" xfId="1" applyFont="1" applyFill="1"/>
    <xf numFmtId="3" fontId="3" fillId="16" borderId="0" xfId="1" applyNumberFormat="1" applyFont="1" applyFill="1"/>
    <xf numFmtId="0" fontId="3" fillId="16" borderId="0" xfId="1" applyFont="1" applyFill="1"/>
    <xf numFmtId="0" fontId="11" fillId="0" borderId="0" xfId="1" applyFont="1" applyFill="1" applyAlignment="1">
      <alignment horizontal="center"/>
    </xf>
    <xf numFmtId="0" fontId="13" fillId="0" borderId="0" xfId="1" applyFont="1" applyFill="1"/>
    <xf numFmtId="3" fontId="14" fillId="0" borderId="0" xfId="1" applyNumberFormat="1" applyFont="1" applyFill="1"/>
    <xf numFmtId="0" fontId="11" fillId="2" borderId="0" xfId="1" applyFont="1" applyFill="1" applyAlignment="1">
      <alignment horizontal="center"/>
    </xf>
    <xf numFmtId="0" fontId="13" fillId="2" borderId="0" xfId="1" applyFont="1" applyFill="1"/>
    <xf numFmtId="0" fontId="3" fillId="17" borderId="0" xfId="1" applyFont="1" applyFill="1" applyAlignment="1">
      <alignment horizontal="center"/>
    </xf>
    <xf numFmtId="0" fontId="12" fillId="17" borderId="0" xfId="1" applyFont="1" applyFill="1"/>
    <xf numFmtId="3" fontId="3" fillId="17" borderId="0" xfId="1" applyNumberFormat="1" applyFont="1" applyFill="1"/>
    <xf numFmtId="0" fontId="3" fillId="17" borderId="0" xfId="1" applyFont="1" applyFill="1"/>
    <xf numFmtId="0" fontId="3" fillId="12" borderId="0" xfId="1" applyFont="1" applyFill="1" applyAlignment="1">
      <alignment horizontal="center"/>
    </xf>
    <xf numFmtId="0" fontId="12" fillId="12" borderId="0" xfId="1" applyFont="1" applyFill="1"/>
    <xf numFmtId="0" fontId="15" fillId="0" borderId="7" xfId="1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47"/>
  <sheetViews>
    <sheetView tabSelected="1" workbookViewId="0">
      <selection activeCell="B2" sqref="B2:M2"/>
    </sheetView>
  </sheetViews>
  <sheetFormatPr defaultColWidth="9.28515625" defaultRowHeight="14.25" x14ac:dyDescent="0.2"/>
  <cols>
    <col min="1" max="1" width="72.42578125" style="5" customWidth="1"/>
    <col min="2" max="2" width="10.42578125" style="43" customWidth="1"/>
    <col min="3" max="3" width="12.7109375" style="5" customWidth="1"/>
    <col min="4" max="4" width="15.140625" style="5" customWidth="1"/>
    <col min="5" max="5" width="12.7109375" style="5" customWidth="1"/>
    <col min="6" max="6" width="14.28515625" style="5" customWidth="1"/>
    <col min="7" max="7" width="13.85546875" style="5" customWidth="1"/>
    <col min="8" max="8" width="14.28515625" style="5" customWidth="1"/>
    <col min="9" max="9" width="13.7109375" style="5" customWidth="1"/>
    <col min="10" max="10" width="12.28515625" style="5" customWidth="1"/>
    <col min="11" max="11" width="8.42578125" style="5" customWidth="1"/>
    <col min="12" max="12" width="10.7109375" style="5" customWidth="1"/>
    <col min="13" max="13" width="9.7109375" style="5" customWidth="1"/>
    <col min="14" max="14" width="3" style="5" customWidth="1"/>
    <col min="15" max="15" width="11.28515625" style="5" customWidth="1"/>
    <col min="16" max="16" width="1.7109375" style="5" customWidth="1"/>
    <col min="17" max="17" width="2.42578125" style="5" customWidth="1"/>
    <col min="18" max="18" width="2.7109375" style="5" customWidth="1"/>
    <col min="19" max="19" width="2.42578125" style="5" customWidth="1"/>
    <col min="20" max="20" width="2.85546875" style="5" customWidth="1"/>
    <col min="21" max="21" width="13.140625" style="5" customWidth="1"/>
    <col min="22" max="22" width="4.7109375" style="5" customWidth="1"/>
    <col min="23" max="23" width="15.7109375" style="5" customWidth="1"/>
    <col min="24" max="24" width="9.28515625" style="5"/>
    <col min="25" max="25" width="2.7109375" style="5" customWidth="1"/>
    <col min="26" max="27" width="9.28515625" style="5"/>
    <col min="28" max="28" width="11.42578125" style="5" bestFit="1" customWidth="1"/>
    <col min="29" max="16384" width="9.28515625" style="5"/>
  </cols>
  <sheetData>
    <row r="2" spans="1:13" ht="30" x14ac:dyDescent="0.4">
      <c r="B2" s="130" t="s">
        <v>36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8" x14ac:dyDescent="0.25">
      <c r="A3" s="1"/>
      <c r="B3" s="2" t="s">
        <v>35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8" x14ac:dyDescent="0.25">
      <c r="A4" s="1"/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8" x14ac:dyDescent="0.25">
      <c r="A5" s="9"/>
      <c r="B5" s="10"/>
      <c r="C5" s="11" t="s">
        <v>0</v>
      </c>
      <c r="D5" s="12" t="s">
        <v>1</v>
      </c>
      <c r="E5" s="13" t="s">
        <v>2</v>
      </c>
      <c r="F5" s="12" t="s">
        <v>3</v>
      </c>
      <c r="G5" s="13" t="s">
        <v>4</v>
      </c>
      <c r="H5" s="12" t="s">
        <v>5</v>
      </c>
      <c r="I5" s="13" t="s">
        <v>6</v>
      </c>
      <c r="J5" s="12" t="s">
        <v>7</v>
      </c>
      <c r="K5" s="14" t="s">
        <v>8</v>
      </c>
      <c r="L5" s="15" t="s">
        <v>9</v>
      </c>
      <c r="M5" s="14" t="s">
        <v>10</v>
      </c>
    </row>
    <row r="6" spans="1:13" ht="18" x14ac:dyDescent="0.25">
      <c r="A6" s="9" t="s">
        <v>11</v>
      </c>
      <c r="B6" s="10"/>
      <c r="C6" s="16"/>
      <c r="D6" s="17" t="s">
        <v>12</v>
      </c>
      <c r="E6" s="18" t="s">
        <v>12</v>
      </c>
      <c r="F6" s="17" t="s">
        <v>12</v>
      </c>
      <c r="G6" s="18" t="s">
        <v>12</v>
      </c>
      <c r="H6" s="17" t="s">
        <v>12</v>
      </c>
      <c r="I6" s="18" t="s">
        <v>12</v>
      </c>
      <c r="J6" s="17" t="s">
        <v>12</v>
      </c>
      <c r="K6" s="18"/>
      <c r="L6" s="17"/>
      <c r="M6" s="18"/>
    </row>
    <row r="7" spans="1:13" ht="18" x14ac:dyDescent="0.25">
      <c r="A7" s="9" t="s">
        <v>13</v>
      </c>
      <c r="B7" s="10"/>
      <c r="C7" s="19">
        <v>40</v>
      </c>
      <c r="D7" s="17" t="s">
        <v>12</v>
      </c>
      <c r="E7" s="18" t="s">
        <v>12</v>
      </c>
      <c r="F7" s="17" t="s">
        <v>12</v>
      </c>
      <c r="G7" s="18" t="s">
        <v>12</v>
      </c>
      <c r="H7" s="17" t="s">
        <v>12</v>
      </c>
      <c r="I7" s="18" t="s">
        <v>12</v>
      </c>
      <c r="J7" s="17" t="s">
        <v>12</v>
      </c>
      <c r="K7" s="18"/>
      <c r="L7" s="17"/>
      <c r="M7" s="18"/>
    </row>
    <row r="8" spans="1:13" ht="18" x14ac:dyDescent="0.25">
      <c r="A8" s="9" t="s">
        <v>14</v>
      </c>
      <c r="B8" s="10"/>
      <c r="C8" s="19">
        <v>65</v>
      </c>
      <c r="D8" s="17"/>
      <c r="E8" s="18"/>
      <c r="F8" s="17"/>
      <c r="G8" s="18"/>
      <c r="H8" s="17"/>
      <c r="I8" s="18"/>
      <c r="J8" s="17"/>
      <c r="K8" s="18"/>
      <c r="L8" s="17"/>
      <c r="M8" s="18"/>
    </row>
    <row r="9" spans="1:13" ht="18" x14ac:dyDescent="0.25">
      <c r="A9" s="9" t="s">
        <v>15</v>
      </c>
      <c r="B9" s="10"/>
      <c r="C9" s="19">
        <f>+C8-C7</f>
        <v>25</v>
      </c>
      <c r="D9" s="20">
        <f>+C9</f>
        <v>25</v>
      </c>
      <c r="E9" s="21">
        <f>+D9+D15</f>
        <v>30</v>
      </c>
      <c r="F9" s="20">
        <f t="shared" ref="F9:M9" si="0">+E9+E15</f>
        <v>35</v>
      </c>
      <c r="G9" s="21">
        <f t="shared" si="0"/>
        <v>40</v>
      </c>
      <c r="H9" s="20">
        <f t="shared" si="0"/>
        <v>45</v>
      </c>
      <c r="I9" s="21">
        <f t="shared" si="0"/>
        <v>50</v>
      </c>
      <c r="J9" s="20">
        <f t="shared" si="0"/>
        <v>55</v>
      </c>
      <c r="K9" s="21">
        <f t="shared" si="0"/>
        <v>60</v>
      </c>
      <c r="L9" s="20">
        <f t="shared" si="0"/>
        <v>60</v>
      </c>
      <c r="M9" s="21">
        <f t="shared" si="0"/>
        <v>60</v>
      </c>
    </row>
    <row r="10" spans="1:13" ht="18" x14ac:dyDescent="0.25">
      <c r="A10" s="9" t="s">
        <v>16</v>
      </c>
      <c r="B10" s="10"/>
      <c r="C10" s="16">
        <v>100000</v>
      </c>
      <c r="D10" s="22">
        <f t="shared" ref="D10:J10" si="1">+C14</f>
        <v>209377.79296542139</v>
      </c>
      <c r="E10" s="23">
        <f t="shared" si="1"/>
        <v>242726.2471189659</v>
      </c>
      <c r="F10" s="22">
        <f t="shared" si="1"/>
        <v>281386.24543715222</v>
      </c>
      <c r="G10" s="23">
        <f t="shared" si="1"/>
        <v>326203.77919990721</v>
      </c>
      <c r="H10" s="22">
        <f t="shared" si="1"/>
        <v>378159.58416513394</v>
      </c>
      <c r="I10" s="23">
        <f t="shared" si="1"/>
        <v>438390.60187070852</v>
      </c>
      <c r="J10" s="22">
        <f t="shared" si="1"/>
        <v>508214.85916548542</v>
      </c>
      <c r="K10" s="23">
        <v>0</v>
      </c>
      <c r="L10" s="22">
        <v>0</v>
      </c>
      <c r="M10" s="23">
        <v>0</v>
      </c>
    </row>
    <row r="11" spans="1:13" ht="18" x14ac:dyDescent="0.25">
      <c r="A11" s="9" t="s">
        <v>17</v>
      </c>
      <c r="B11" s="10"/>
      <c r="C11" s="24">
        <v>0.03</v>
      </c>
      <c r="D11" s="25">
        <v>0.03</v>
      </c>
      <c r="E11" s="26">
        <v>0.03</v>
      </c>
      <c r="F11" s="25">
        <v>0.03</v>
      </c>
      <c r="G11" s="26">
        <v>0.03</v>
      </c>
      <c r="H11" s="25">
        <v>0.03</v>
      </c>
      <c r="I11" s="26">
        <v>0.03</v>
      </c>
      <c r="J11" s="25">
        <v>0.03</v>
      </c>
      <c r="K11" s="26">
        <v>0.03</v>
      </c>
      <c r="L11" s="25">
        <v>0.03</v>
      </c>
      <c r="M11" s="26">
        <v>0.03</v>
      </c>
    </row>
    <row r="12" spans="1:13" ht="18" x14ac:dyDescent="0.25">
      <c r="A12" s="9" t="s">
        <v>18</v>
      </c>
      <c r="B12" s="10"/>
      <c r="C12" s="27">
        <v>7.0000000000000007E-2</v>
      </c>
      <c r="D12" s="25">
        <v>7.0000000000000007E-2</v>
      </c>
      <c r="E12" s="26">
        <v>7.0000000000000007E-2</v>
      </c>
      <c r="F12" s="25">
        <v>7.0000000000000007E-2</v>
      </c>
      <c r="G12" s="26">
        <v>7.0000000000000007E-2</v>
      </c>
      <c r="H12" s="25">
        <v>7.0000000000000007E-2</v>
      </c>
      <c r="I12" s="26">
        <v>7.0000000000000007E-2</v>
      </c>
      <c r="J12" s="25">
        <v>7.0000000000000007E-2</v>
      </c>
      <c r="K12" s="26">
        <v>7.0000000000000007E-2</v>
      </c>
      <c r="L12" s="25">
        <v>7.0000000000000007E-2</v>
      </c>
      <c r="M12" s="26">
        <v>7.0000000000000007E-2</v>
      </c>
    </row>
    <row r="13" spans="1:13" ht="18" x14ac:dyDescent="0.25">
      <c r="A13" s="9" t="s">
        <v>19</v>
      </c>
      <c r="B13" s="10"/>
      <c r="C13" s="27">
        <f>+(1+C12)/(1+C11)-1</f>
        <v>3.8834951456310662E-2</v>
      </c>
      <c r="D13" s="25">
        <f t="shared" ref="D13:M13" si="2">+(1+D12)/(1+D11)-1</f>
        <v>3.8834951456310662E-2</v>
      </c>
      <c r="E13" s="26">
        <f t="shared" si="2"/>
        <v>3.8834951456310662E-2</v>
      </c>
      <c r="F13" s="25">
        <f t="shared" si="2"/>
        <v>3.8834951456310662E-2</v>
      </c>
      <c r="G13" s="26">
        <f t="shared" si="2"/>
        <v>3.8834951456310662E-2</v>
      </c>
      <c r="H13" s="25">
        <f t="shared" si="2"/>
        <v>3.8834951456310662E-2</v>
      </c>
      <c r="I13" s="26">
        <f t="shared" si="2"/>
        <v>3.8834951456310662E-2</v>
      </c>
      <c r="J13" s="25">
        <f t="shared" si="2"/>
        <v>3.8834951456310662E-2</v>
      </c>
      <c r="K13" s="26">
        <f t="shared" si="2"/>
        <v>3.8834951456310662E-2</v>
      </c>
      <c r="L13" s="25">
        <f t="shared" si="2"/>
        <v>3.8834951456310662E-2</v>
      </c>
      <c r="M13" s="26">
        <f t="shared" si="2"/>
        <v>3.8834951456310662E-2</v>
      </c>
    </row>
    <row r="14" spans="1:13" ht="18" x14ac:dyDescent="0.25">
      <c r="A14" s="9" t="s">
        <v>20</v>
      </c>
      <c r="B14" s="10"/>
      <c r="C14" s="16">
        <f>FV($C$11,$C$9,,$C$10)*-1</f>
        <v>209377.79296542139</v>
      </c>
      <c r="D14" s="22">
        <f>FV(D11,D15,,D10)*-1</f>
        <v>242726.2471189659</v>
      </c>
      <c r="E14" s="23">
        <f>FV(E11,E15,,E10)*-1</f>
        <v>281386.24543715222</v>
      </c>
      <c r="F14" s="22">
        <f>FV(F11,F15,,F10)*-1</f>
        <v>326203.77919990721</v>
      </c>
      <c r="G14" s="23">
        <f t="shared" ref="G14:M14" si="3">FV(G11,G15,,G10)*-1</f>
        <v>378159.58416513394</v>
      </c>
      <c r="H14" s="22">
        <f t="shared" si="3"/>
        <v>438390.60187070852</v>
      </c>
      <c r="I14" s="23">
        <f t="shared" si="3"/>
        <v>508214.85916548542</v>
      </c>
      <c r="J14" s="22">
        <f t="shared" si="3"/>
        <v>589160.31040457287</v>
      </c>
      <c r="K14" s="23">
        <f t="shared" si="3"/>
        <v>0</v>
      </c>
      <c r="L14" s="22">
        <f t="shared" si="3"/>
        <v>0</v>
      </c>
      <c r="M14" s="23">
        <f t="shared" si="3"/>
        <v>0</v>
      </c>
    </row>
    <row r="15" spans="1:13" ht="18" x14ac:dyDescent="0.25">
      <c r="A15" s="9" t="s">
        <v>21</v>
      </c>
      <c r="B15" s="10"/>
      <c r="C15" s="28">
        <v>35</v>
      </c>
      <c r="D15" s="20">
        <v>5</v>
      </c>
      <c r="E15" s="21">
        <v>5</v>
      </c>
      <c r="F15" s="20">
        <v>5</v>
      </c>
      <c r="G15" s="21">
        <v>5</v>
      </c>
      <c r="H15" s="20">
        <v>5</v>
      </c>
      <c r="I15" s="21">
        <v>5</v>
      </c>
      <c r="J15" s="20">
        <v>5</v>
      </c>
      <c r="K15" s="21">
        <v>0</v>
      </c>
      <c r="L15" s="20">
        <v>0</v>
      </c>
      <c r="M15" s="21">
        <v>0</v>
      </c>
    </row>
    <row r="16" spans="1:13" ht="18" x14ac:dyDescent="0.25">
      <c r="A16" s="9" t="s">
        <v>22</v>
      </c>
      <c r="B16" s="10" t="s">
        <v>23</v>
      </c>
      <c r="C16" s="16">
        <f t="shared" ref="C16:M16" si="4">PV(C13,C15,C14)*-1</f>
        <v>3970529.1492901398</v>
      </c>
      <c r="D16" s="22">
        <f t="shared" ref="D16:J16" si="5">PV(D13,D15,C14)*-1</f>
        <v>935171.33432027337</v>
      </c>
      <c r="E16" s="23">
        <f t="shared" si="5"/>
        <v>1084119.8829060306</v>
      </c>
      <c r="F16" s="22">
        <f t="shared" si="5"/>
        <v>1256792.0736861129</v>
      </c>
      <c r="G16" s="23">
        <f t="shared" si="5"/>
        <v>1456966.4678100457</v>
      </c>
      <c r="H16" s="22">
        <f t="shared" si="5"/>
        <v>1689023.453256631</v>
      </c>
      <c r="I16" s="23">
        <f t="shared" si="5"/>
        <v>1958041.1002450702</v>
      </c>
      <c r="J16" s="22">
        <f t="shared" si="5"/>
        <v>2269906.2839279566</v>
      </c>
      <c r="K16" s="23">
        <f t="shared" si="4"/>
        <v>0</v>
      </c>
      <c r="L16" s="22">
        <f t="shared" si="4"/>
        <v>0</v>
      </c>
      <c r="M16" s="23">
        <f t="shared" si="4"/>
        <v>0</v>
      </c>
    </row>
    <row r="17" spans="1:26" ht="18" x14ac:dyDescent="0.25">
      <c r="A17" s="9" t="s">
        <v>22</v>
      </c>
      <c r="B17" s="10" t="s">
        <v>24</v>
      </c>
      <c r="C17" s="16">
        <f>PV(C13,C15,C14,,1)*-1</f>
        <v>4124724.4560586894</v>
      </c>
      <c r="D17" s="22">
        <f>PV(D13,D15,C14,,1)*-1</f>
        <v>971488.6676919345</v>
      </c>
      <c r="E17" s="23">
        <f>PV(E13,E15,D14,,1)*-1</f>
        <v>1126221.6259315074</v>
      </c>
      <c r="F17" s="22">
        <f>PV(F13,F15,E14,,1)*-1</f>
        <v>1305599.5328583892</v>
      </c>
      <c r="G17" s="23">
        <f>PV(G13,G15,F14,,1)*-1</f>
        <v>1513547.6898609214</v>
      </c>
      <c r="H17" s="22">
        <f>PV(H13,H15,G14,,1)*-1</f>
        <v>1754616.5970724225</v>
      </c>
      <c r="I17" s="23">
        <f t="shared" ref="I17:J17" si="6">PV(I13,I15,H14,,1)*-1</f>
        <v>2034081.5313225486</v>
      </c>
      <c r="J17" s="22">
        <f t="shared" si="6"/>
        <v>2358057.9842746737</v>
      </c>
      <c r="K17" s="23">
        <f>PV(K13,K15,K14,,1)*-1</f>
        <v>0</v>
      </c>
      <c r="L17" s="22">
        <f>PV(L13,L15,L14,,1)*-1</f>
        <v>0</v>
      </c>
      <c r="M17" s="23">
        <f>PV(M13,M15,M14,,1)*-1</f>
        <v>0</v>
      </c>
    </row>
    <row r="18" spans="1:26" ht="18" x14ac:dyDescent="0.25">
      <c r="A18" s="9"/>
      <c r="B18" s="10"/>
      <c r="C18" s="16"/>
      <c r="D18" s="29"/>
      <c r="E18" s="30" t="s">
        <v>12</v>
      </c>
      <c r="F18" s="29"/>
      <c r="G18" s="30"/>
      <c r="H18" s="29"/>
      <c r="I18" s="30"/>
      <c r="J18" s="29"/>
      <c r="K18" s="30"/>
      <c r="L18" s="29"/>
      <c r="M18" s="30"/>
    </row>
    <row r="19" spans="1:26" s="32" customFormat="1" ht="18" x14ac:dyDescent="0.25">
      <c r="A19" s="9" t="s">
        <v>25</v>
      </c>
      <c r="B19" s="31"/>
      <c r="C19" s="27">
        <v>7.0000000000000007E-2</v>
      </c>
      <c r="D19" s="25">
        <v>7.0000000000000007E-2</v>
      </c>
      <c r="E19" s="26">
        <v>7.4999999999999997E-2</v>
      </c>
      <c r="F19" s="25">
        <v>0.08</v>
      </c>
      <c r="G19" s="26">
        <v>0.08</v>
      </c>
      <c r="H19" s="25">
        <v>8.5000000000000006E-2</v>
      </c>
      <c r="I19" s="26">
        <v>0.09</v>
      </c>
      <c r="J19" s="25">
        <v>0.09</v>
      </c>
      <c r="K19" s="26">
        <v>0</v>
      </c>
      <c r="L19" s="25">
        <v>0</v>
      </c>
      <c r="M19" s="26">
        <v>0</v>
      </c>
    </row>
    <row r="20" spans="1:26" ht="18" x14ac:dyDescent="0.25">
      <c r="A20" s="9" t="s">
        <v>26</v>
      </c>
      <c r="B20" s="10" t="s">
        <v>23</v>
      </c>
      <c r="C20" s="16">
        <f>SUM(D20:M20)</f>
        <v>537358.19266442908</v>
      </c>
      <c r="D20" s="33">
        <f t="shared" ref="D20:M20" si="7">PV(D19,D9,,D16)*-1</f>
        <v>172304.54919088571</v>
      </c>
      <c r="E20" s="34">
        <f t="shared" si="7"/>
        <v>123829.28975718844</v>
      </c>
      <c r="F20" s="33">
        <f t="shared" si="7"/>
        <v>85002.557172028784</v>
      </c>
      <c r="G20" s="34">
        <f t="shared" si="7"/>
        <v>67065.526300529236</v>
      </c>
      <c r="H20" s="33">
        <f t="shared" si="7"/>
        <v>42983.073038929571</v>
      </c>
      <c r="I20" s="34">
        <f t="shared" si="7"/>
        <v>26332.791871602622</v>
      </c>
      <c r="J20" s="33">
        <f t="shared" si="7"/>
        <v>19840.405333264633</v>
      </c>
      <c r="K20" s="34">
        <f t="shared" si="7"/>
        <v>0</v>
      </c>
      <c r="L20" s="33">
        <f t="shared" si="7"/>
        <v>0</v>
      </c>
      <c r="M20" s="34">
        <f t="shared" si="7"/>
        <v>0</v>
      </c>
      <c r="O20" s="35"/>
    </row>
    <row r="21" spans="1:26" ht="18" x14ac:dyDescent="0.25">
      <c r="A21" s="9" t="s">
        <v>26</v>
      </c>
      <c r="B21" s="10" t="s">
        <v>24</v>
      </c>
      <c r="C21" s="16">
        <f>SUM(D21:M21)</f>
        <v>558226.47199120303</v>
      </c>
      <c r="D21" s="33">
        <f t="shared" ref="D21:M21" si="8">PV(D19,D9,,D17)*-1</f>
        <v>178995.98799441525</v>
      </c>
      <c r="E21" s="34">
        <f t="shared" si="8"/>
        <v>128638.19421377828</v>
      </c>
      <c r="F21" s="33">
        <f t="shared" si="8"/>
        <v>88303.6273534668</v>
      </c>
      <c r="G21" s="34">
        <f t="shared" si="8"/>
        <v>69670.01275880223</v>
      </c>
      <c r="H21" s="33">
        <f t="shared" si="8"/>
        <v>44652.31859383946</v>
      </c>
      <c r="I21" s="34">
        <f t="shared" si="8"/>
        <v>27355.42456564544</v>
      </c>
      <c r="J21" s="33">
        <f t="shared" si="8"/>
        <v>20610.906511255496</v>
      </c>
      <c r="K21" s="34">
        <f t="shared" si="8"/>
        <v>0</v>
      </c>
      <c r="L21" s="33">
        <f t="shared" si="8"/>
        <v>0</v>
      </c>
      <c r="M21" s="34">
        <f t="shared" si="8"/>
        <v>0</v>
      </c>
      <c r="N21" s="5" t="s">
        <v>12</v>
      </c>
    </row>
    <row r="22" spans="1:26" ht="18" x14ac:dyDescent="0.25">
      <c r="A22" s="9" t="s">
        <v>27</v>
      </c>
      <c r="B22" s="10"/>
      <c r="C22" s="16">
        <v>310492</v>
      </c>
      <c r="D22" s="20"/>
      <c r="E22" s="21"/>
      <c r="F22" s="20"/>
      <c r="G22" s="21"/>
      <c r="H22" s="20"/>
      <c r="I22" s="21"/>
      <c r="J22" s="20"/>
      <c r="K22" s="21"/>
      <c r="L22" s="20"/>
      <c r="M22" s="21"/>
    </row>
    <row r="23" spans="1:26" ht="18" x14ac:dyDescent="0.25">
      <c r="A23" s="9" t="s">
        <v>28</v>
      </c>
      <c r="B23" s="10" t="s">
        <v>23</v>
      </c>
      <c r="C23" s="16">
        <f>SUM(D23:M23)</f>
        <v>310492</v>
      </c>
      <c r="D23" s="36">
        <v>100000</v>
      </c>
      <c r="E23" s="37">
        <v>100000</v>
      </c>
      <c r="F23" s="36">
        <v>30000</v>
      </c>
      <c r="G23" s="37">
        <v>35000</v>
      </c>
      <c r="H23" s="36">
        <v>30000</v>
      </c>
      <c r="I23" s="37">
        <v>10492</v>
      </c>
      <c r="J23" s="36">
        <v>5000</v>
      </c>
      <c r="K23" s="37">
        <v>0</v>
      </c>
      <c r="L23" s="36">
        <v>0</v>
      </c>
      <c r="M23" s="37">
        <v>0</v>
      </c>
    </row>
    <row r="24" spans="1:26" ht="18" x14ac:dyDescent="0.25">
      <c r="A24" s="9" t="s">
        <v>29</v>
      </c>
      <c r="B24" s="10" t="s">
        <v>23</v>
      </c>
      <c r="C24" s="16">
        <f>SUM(D24:M24)</f>
        <v>19555.463421181586</v>
      </c>
      <c r="D24" s="36">
        <f>PMT(D19,D9,D23*-1,D16)*-1</f>
        <v>6204.4907634769606</v>
      </c>
      <c r="E24" s="37">
        <f t="shared" ref="E24:M24" si="9">PMT(E19,E9,E23*-1,E16)*-1</f>
        <v>2017.6554112063022</v>
      </c>
      <c r="F24" s="36">
        <f t="shared" si="9"/>
        <v>4719.3989645455031</v>
      </c>
      <c r="G24" s="37">
        <f t="shared" si="9"/>
        <v>2689.020214163661</v>
      </c>
      <c r="H24" s="36">
        <f t="shared" si="9"/>
        <v>1132.3785159460306</v>
      </c>
      <c r="I24" s="37">
        <f t="shared" si="9"/>
        <v>1445.1058303946884</v>
      </c>
      <c r="J24" s="36">
        <f t="shared" si="9"/>
        <v>1347.4137214484392</v>
      </c>
      <c r="K24" s="37">
        <f t="shared" si="9"/>
        <v>0</v>
      </c>
      <c r="L24" s="36">
        <f t="shared" si="9"/>
        <v>0</v>
      </c>
      <c r="M24" s="37">
        <f t="shared" si="9"/>
        <v>0</v>
      </c>
    </row>
    <row r="25" spans="1:26" ht="18" x14ac:dyDescent="0.25">
      <c r="A25" s="9" t="s">
        <v>30</v>
      </c>
      <c r="B25" s="10" t="s">
        <v>24</v>
      </c>
      <c r="C25" s="16">
        <f>SUM(D25:M25)</f>
        <v>310492</v>
      </c>
      <c r="D25" s="36">
        <v>100000</v>
      </c>
      <c r="E25" s="37">
        <v>100000</v>
      </c>
      <c r="F25" s="36">
        <v>30000</v>
      </c>
      <c r="G25" s="37">
        <v>35000</v>
      </c>
      <c r="H25" s="36">
        <v>30000</v>
      </c>
      <c r="I25" s="37">
        <v>10492</v>
      </c>
      <c r="J25" s="36">
        <v>5000</v>
      </c>
      <c r="K25" s="37">
        <v>0</v>
      </c>
      <c r="L25" s="36">
        <v>0</v>
      </c>
      <c r="M25" s="37">
        <v>0</v>
      </c>
    </row>
    <row r="26" spans="1:26" ht="18" x14ac:dyDescent="0.25">
      <c r="A26" s="9" t="s">
        <v>31</v>
      </c>
      <c r="B26" s="10" t="s">
        <v>24</v>
      </c>
      <c r="C26" s="38">
        <f>SUM(D26:M26)</f>
        <v>19804.586639932455</v>
      </c>
      <c r="D26" s="36">
        <f>PMT(D19,D9,D25*-1,D17,1)*-1</f>
        <v>6335.2211104282787</v>
      </c>
      <c r="E26" s="37">
        <f>PMT(E19,E9,E25*-1,E17,1)*-1</f>
        <v>2255.6570178923403</v>
      </c>
      <c r="F26" s="36">
        <f t="shared" ref="F26:M26" si="10">PMT(F19,F9,F25*-1,F17,1)*-1</f>
        <v>4632.0755209785329</v>
      </c>
      <c r="G26" s="37">
        <f t="shared" si="10"/>
        <v>2692.0674714634401</v>
      </c>
      <c r="H26" s="36">
        <f t="shared" si="10"/>
        <v>1177.8520328738493</v>
      </c>
      <c r="I26" s="37">
        <f t="shared" si="10"/>
        <v>1411.3737690560436</v>
      </c>
      <c r="J26" s="36">
        <f t="shared" si="10"/>
        <v>1300.3397172399661</v>
      </c>
      <c r="K26" s="37">
        <f t="shared" si="10"/>
        <v>0</v>
      </c>
      <c r="L26" s="36">
        <f t="shared" si="10"/>
        <v>0</v>
      </c>
      <c r="M26" s="37">
        <f t="shared" si="10"/>
        <v>0</v>
      </c>
    </row>
    <row r="27" spans="1:26" ht="16.5" x14ac:dyDescent="0.3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2"/>
      <c r="L27" s="42"/>
      <c r="M27" s="42"/>
    </row>
    <row r="28" spans="1:26" x14ac:dyDescent="0.2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26" x14ac:dyDescent="0.2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26" x14ac:dyDescent="0.2">
      <c r="A30" s="5" t="s">
        <v>32</v>
      </c>
      <c r="B30" s="43" t="s">
        <v>33</v>
      </c>
      <c r="C30" s="43" t="s">
        <v>23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26" x14ac:dyDescent="0.2">
      <c r="A31" s="44" t="s">
        <v>34</v>
      </c>
      <c r="C31" s="45"/>
      <c r="D31" s="46" t="str">
        <f t="shared" ref="D31:M31" si="11">+D5</f>
        <v>C-1</v>
      </c>
      <c r="E31" s="47" t="str">
        <f t="shared" si="11"/>
        <v>C-2</v>
      </c>
      <c r="F31" s="47" t="str">
        <f t="shared" si="11"/>
        <v>C-3</v>
      </c>
      <c r="G31" s="48" t="str">
        <f t="shared" si="11"/>
        <v>C-4</v>
      </c>
      <c r="H31" s="48" t="str">
        <f t="shared" si="11"/>
        <v>C-5</v>
      </c>
      <c r="I31" s="47" t="str">
        <f t="shared" si="11"/>
        <v>C-6</v>
      </c>
      <c r="J31" s="48" t="str">
        <f t="shared" si="11"/>
        <v>C-7</v>
      </c>
      <c r="K31" s="47" t="str">
        <f t="shared" si="11"/>
        <v>C-8</v>
      </c>
      <c r="L31" s="47" t="str">
        <f t="shared" si="11"/>
        <v>C-9</v>
      </c>
      <c r="M31" s="47" t="str">
        <f t="shared" si="11"/>
        <v>C-10</v>
      </c>
      <c r="U31" s="49"/>
      <c r="V31" s="49"/>
      <c r="W31" s="50"/>
      <c r="Z31" s="5" t="s">
        <v>12</v>
      </c>
    </row>
    <row r="32" spans="1:26" x14ac:dyDescent="0.2">
      <c r="A32" s="51"/>
      <c r="B32" s="52">
        <f>+C7</f>
        <v>40</v>
      </c>
      <c r="C32" s="5">
        <v>0</v>
      </c>
      <c r="D32" s="53">
        <f t="shared" ref="D32:J32" si="12">+D23</f>
        <v>100000</v>
      </c>
      <c r="E32" s="53">
        <f t="shared" si="12"/>
        <v>100000</v>
      </c>
      <c r="F32" s="53">
        <f t="shared" si="12"/>
        <v>30000</v>
      </c>
      <c r="G32" s="53">
        <f t="shared" si="12"/>
        <v>35000</v>
      </c>
      <c r="H32" s="53">
        <f t="shared" si="12"/>
        <v>30000</v>
      </c>
      <c r="I32" s="53">
        <f t="shared" si="12"/>
        <v>10492</v>
      </c>
      <c r="J32" s="53">
        <f t="shared" si="12"/>
        <v>5000</v>
      </c>
      <c r="O32" s="50"/>
      <c r="U32" s="50"/>
      <c r="V32" s="50"/>
      <c r="W32" s="50"/>
    </row>
    <row r="33" spans="2:31" x14ac:dyDescent="0.2">
      <c r="B33" s="54">
        <f t="shared" ref="B33:C48" si="13">+B32+1</f>
        <v>41</v>
      </c>
      <c r="C33" s="5">
        <f t="shared" si="13"/>
        <v>1</v>
      </c>
      <c r="D33" s="50">
        <f>(+D32*(1+D$19))+D$24</f>
        <v>113204.49076347696</v>
      </c>
      <c r="E33" s="50">
        <f t="shared" ref="D33:G48" si="14">(+E32*(1+E$19))+E$24</f>
        <v>109517.6554112063</v>
      </c>
      <c r="F33" s="50">
        <f>(+F32*(1+F$19))+F$24</f>
        <v>37119.398964545508</v>
      </c>
      <c r="G33" s="50">
        <f t="shared" ref="G33:H48" si="15">(+G32*(1+G$19))+G$24</f>
        <v>40489.020214163662</v>
      </c>
      <c r="H33" s="50">
        <f>(+H32*(1+H$19))+H$24</f>
        <v>33682.378515946031</v>
      </c>
      <c r="I33" s="50">
        <f t="shared" ref="I33:J48" si="16">(+I32*(1+I$19))+I$24</f>
        <v>12881.385830394689</v>
      </c>
      <c r="J33" s="50">
        <f t="shared" si="16"/>
        <v>6797.413721448439</v>
      </c>
      <c r="O33" s="50"/>
      <c r="U33" s="50"/>
      <c r="V33" s="50"/>
      <c r="W33" s="50"/>
    </row>
    <row r="34" spans="2:31" x14ac:dyDescent="0.2">
      <c r="B34" s="54">
        <f t="shared" si="13"/>
        <v>42</v>
      </c>
      <c r="C34" s="5">
        <f t="shared" si="13"/>
        <v>2</v>
      </c>
      <c r="D34" s="50">
        <f t="shared" si="14"/>
        <v>127333.29588039732</v>
      </c>
      <c r="E34" s="50">
        <f t="shared" si="14"/>
        <v>119749.13497825307</v>
      </c>
      <c r="F34" s="50">
        <f t="shared" si="14"/>
        <v>44808.349846254649</v>
      </c>
      <c r="G34" s="50">
        <f t="shared" si="15"/>
        <v>46417.16204546042</v>
      </c>
      <c r="H34" s="50">
        <f t="shared" si="15"/>
        <v>37677.759205747476</v>
      </c>
      <c r="I34" s="50">
        <f t="shared" si="16"/>
        <v>15485.8163855249</v>
      </c>
      <c r="J34" s="50">
        <f t="shared" si="16"/>
        <v>8756.5946778272391</v>
      </c>
      <c r="O34" s="50"/>
      <c r="U34" s="50"/>
      <c r="V34" s="50"/>
      <c r="W34" s="50"/>
    </row>
    <row r="35" spans="2:31" x14ac:dyDescent="0.2">
      <c r="B35" s="54">
        <f t="shared" si="13"/>
        <v>43</v>
      </c>
      <c r="C35" s="5">
        <f t="shared" si="13"/>
        <v>3</v>
      </c>
      <c r="D35" s="50">
        <f t="shared" si="14"/>
        <v>142451.11735550209</v>
      </c>
      <c r="E35" s="50">
        <f t="shared" si="14"/>
        <v>130747.97551282836</v>
      </c>
      <c r="F35" s="50">
        <f t="shared" si="14"/>
        <v>53112.416798500526</v>
      </c>
      <c r="G35" s="50">
        <f t="shared" si="15"/>
        <v>52819.555223260919</v>
      </c>
      <c r="H35" s="50">
        <f t="shared" si="15"/>
        <v>42012.747254182039</v>
      </c>
      <c r="I35" s="50">
        <f t="shared" si="16"/>
        <v>18324.645690616831</v>
      </c>
      <c r="J35" s="50">
        <f t="shared" si="16"/>
        <v>10892.101920280131</v>
      </c>
      <c r="O35" s="50"/>
      <c r="U35" s="50"/>
      <c r="V35" s="50"/>
      <c r="W35" s="50"/>
    </row>
    <row r="36" spans="2:31" x14ac:dyDescent="0.2">
      <c r="B36" s="54">
        <f t="shared" si="13"/>
        <v>44</v>
      </c>
      <c r="C36" s="5">
        <f t="shared" si="13"/>
        <v>4</v>
      </c>
      <c r="D36" s="50">
        <f t="shared" si="14"/>
        <v>158627.1863338642</v>
      </c>
      <c r="E36" s="50">
        <f t="shared" si="14"/>
        <v>142571.72908749679</v>
      </c>
      <c r="F36" s="50">
        <f t="shared" si="14"/>
        <v>62080.80910692607</v>
      </c>
      <c r="G36" s="50">
        <f t="shared" si="15"/>
        <v>59734.139855285459</v>
      </c>
      <c r="H36" s="50">
        <f t="shared" si="15"/>
        <v>46716.209286733545</v>
      </c>
      <c r="I36" s="50">
        <f t="shared" si="16"/>
        <v>21418.969633167035</v>
      </c>
      <c r="J36" s="50">
        <f t="shared" si="16"/>
        <v>13219.804814553783</v>
      </c>
      <c r="O36" s="50"/>
      <c r="U36" s="50"/>
      <c r="V36" s="50"/>
      <c r="W36" s="50"/>
    </row>
    <row r="37" spans="2:31" x14ac:dyDescent="0.2">
      <c r="B37" s="54">
        <f t="shared" si="13"/>
        <v>45</v>
      </c>
      <c r="C37" s="5">
        <f t="shared" si="13"/>
        <v>5</v>
      </c>
      <c r="D37" s="50">
        <f t="shared" si="14"/>
        <v>175935.58014071165</v>
      </c>
      <c r="E37" s="50">
        <f t="shared" si="14"/>
        <v>155282.26418026534</v>
      </c>
      <c r="F37" s="50">
        <f t="shared" si="14"/>
        <v>71766.672800025655</v>
      </c>
      <c r="G37" s="50">
        <f t="shared" si="15"/>
        <v>67201.891257871961</v>
      </c>
      <c r="H37" s="50">
        <f t="shared" si="15"/>
        <v>51819.465592051929</v>
      </c>
      <c r="I37" s="50">
        <f t="shared" si="16"/>
        <v>24791.782730546758</v>
      </c>
      <c r="J37" s="50">
        <f t="shared" si="16"/>
        <v>15757.000969312065</v>
      </c>
      <c r="O37" s="50"/>
      <c r="U37" s="50"/>
      <c r="V37" s="50"/>
      <c r="W37" s="50"/>
    </row>
    <row r="38" spans="2:31" x14ac:dyDescent="0.2">
      <c r="B38" s="54">
        <f t="shared" si="13"/>
        <v>46</v>
      </c>
      <c r="C38" s="5">
        <f t="shared" si="13"/>
        <v>6</v>
      </c>
      <c r="D38" s="50">
        <f t="shared" si="14"/>
        <v>194455.56151403845</v>
      </c>
      <c r="E38" s="50">
        <f t="shared" si="14"/>
        <v>168946.08940499154</v>
      </c>
      <c r="F38" s="50">
        <f t="shared" si="14"/>
        <v>82227.405588573209</v>
      </c>
      <c r="G38" s="50">
        <f t="shared" si="15"/>
        <v>75267.062772665377</v>
      </c>
      <c r="H38" s="50">
        <f t="shared" si="15"/>
        <v>57356.498683322374</v>
      </c>
      <c r="I38" s="50">
        <f t="shared" si="16"/>
        <v>28468.149006690655</v>
      </c>
      <c r="J38" s="50">
        <f t="shared" si="16"/>
        <v>18522.544777998592</v>
      </c>
      <c r="O38" s="50"/>
      <c r="U38" s="50"/>
      <c r="V38" s="50"/>
      <c r="W38" s="50"/>
    </row>
    <row r="39" spans="2:31" x14ac:dyDescent="0.2">
      <c r="B39" s="54">
        <f t="shared" si="13"/>
        <v>47</v>
      </c>
      <c r="C39" s="5">
        <f t="shared" si="13"/>
        <v>7</v>
      </c>
      <c r="D39" s="50">
        <f t="shared" si="14"/>
        <v>214271.94158349812</v>
      </c>
      <c r="E39" s="50">
        <f t="shared" si="14"/>
        <v>183634.70152157219</v>
      </c>
      <c r="F39" s="50">
        <f t="shared" si="14"/>
        <v>93524.997000204574</v>
      </c>
      <c r="G39" s="50">
        <f t="shared" si="15"/>
        <v>83977.44800864227</v>
      </c>
      <c r="H39" s="50">
        <f t="shared" si="15"/>
        <v>63364.179587350802</v>
      </c>
      <c r="I39" s="50">
        <f t="shared" si="16"/>
        <v>32475.388247687504</v>
      </c>
      <c r="J39" s="50">
        <f t="shared" si="16"/>
        <v>21536.987529466907</v>
      </c>
      <c r="O39" s="50"/>
      <c r="U39" s="50"/>
      <c r="V39" s="50"/>
      <c r="W39" s="50"/>
    </row>
    <row r="40" spans="2:31" x14ac:dyDescent="0.2">
      <c r="B40" s="54">
        <f t="shared" si="13"/>
        <v>48</v>
      </c>
      <c r="C40" s="5">
        <f t="shared" si="13"/>
        <v>8</v>
      </c>
      <c r="D40" s="50">
        <f t="shared" si="14"/>
        <v>235475.46825781997</v>
      </c>
      <c r="E40" s="50">
        <f t="shared" si="14"/>
        <v>199424.9595468964</v>
      </c>
      <c r="F40" s="50">
        <f t="shared" si="14"/>
        <v>105726.39572476645</v>
      </c>
      <c r="G40" s="50">
        <f t="shared" si="15"/>
        <v>93384.664063497316</v>
      </c>
      <c r="H40" s="50">
        <f t="shared" si="15"/>
        <v>69882.51336822164</v>
      </c>
      <c r="I40" s="50">
        <f t="shared" si="16"/>
        <v>36843.279020374073</v>
      </c>
      <c r="J40" s="50">
        <f t="shared" si="16"/>
        <v>24822.730128567371</v>
      </c>
      <c r="O40" s="50"/>
      <c r="U40" s="50"/>
      <c r="V40" s="50"/>
      <c r="W40" s="50"/>
    </row>
    <row r="41" spans="2:31" x14ac:dyDescent="0.2">
      <c r="B41" s="54">
        <f t="shared" si="13"/>
        <v>49</v>
      </c>
      <c r="C41" s="5">
        <f t="shared" si="13"/>
        <v>9</v>
      </c>
      <c r="D41" s="50">
        <f t="shared" si="14"/>
        <v>258163.24179934434</v>
      </c>
      <c r="E41" s="50">
        <f t="shared" si="14"/>
        <v>216399.4869241199</v>
      </c>
      <c r="F41" s="50">
        <f t="shared" si="14"/>
        <v>118903.90634729328</v>
      </c>
      <c r="G41" s="50">
        <f t="shared" si="15"/>
        <v>103544.45740274077</v>
      </c>
      <c r="H41" s="50">
        <f t="shared" si="15"/>
        <v>76954.905520466506</v>
      </c>
      <c r="I41" s="50">
        <f t="shared" si="16"/>
        <v>41604.279962602435</v>
      </c>
      <c r="J41" s="50">
        <f t="shared" si="16"/>
        <v>28404.189561586878</v>
      </c>
      <c r="O41" s="50"/>
      <c r="U41" s="50"/>
      <c r="V41" s="50"/>
      <c r="W41" s="50"/>
      <c r="AB41" s="35" t="s">
        <v>12</v>
      </c>
    </row>
    <row r="42" spans="2:31" x14ac:dyDescent="0.2">
      <c r="B42" s="55">
        <f t="shared" si="13"/>
        <v>50</v>
      </c>
      <c r="C42" s="56">
        <f t="shared" si="13"/>
        <v>10</v>
      </c>
      <c r="D42" s="57">
        <f t="shared" si="14"/>
        <v>282439.15948877542</v>
      </c>
      <c r="E42" s="57">
        <f t="shared" si="14"/>
        <v>234647.10385463518</v>
      </c>
      <c r="F42" s="57">
        <f t="shared" si="14"/>
        <v>133135.61781962225</v>
      </c>
      <c r="G42" s="57">
        <f t="shared" si="15"/>
        <v>114517.03420912368</v>
      </c>
      <c r="H42" s="57">
        <f t="shared" si="15"/>
        <v>84628.451005652183</v>
      </c>
      <c r="I42" s="57">
        <f t="shared" si="16"/>
        <v>46793.770989631346</v>
      </c>
      <c r="J42" s="57">
        <f t="shared" si="16"/>
        <v>32307.98034357814</v>
      </c>
      <c r="K42" s="56"/>
      <c r="L42" s="56"/>
      <c r="M42" s="56"/>
      <c r="N42" s="58"/>
      <c r="O42" s="59"/>
      <c r="P42" s="58"/>
      <c r="Q42" s="58"/>
      <c r="R42" s="58"/>
      <c r="S42" s="58"/>
      <c r="T42" s="58"/>
      <c r="U42" s="59"/>
      <c r="V42" s="59"/>
      <c r="W42" s="59"/>
      <c r="Z42" s="50"/>
      <c r="AB42" s="50" t="s">
        <v>12</v>
      </c>
      <c r="AC42" s="50"/>
      <c r="AD42" s="50"/>
      <c r="AE42" s="50"/>
    </row>
    <row r="43" spans="2:31" x14ac:dyDescent="0.2">
      <c r="B43" s="54">
        <f t="shared" si="13"/>
        <v>51</v>
      </c>
      <c r="C43" s="5">
        <f t="shared" si="13"/>
        <v>11</v>
      </c>
      <c r="D43" s="50">
        <f t="shared" si="14"/>
        <v>308414.39141646662</v>
      </c>
      <c r="E43" s="50">
        <f t="shared" si="14"/>
        <v>254263.29205493911</v>
      </c>
      <c r="F43" s="50">
        <f t="shared" si="14"/>
        <v>148505.86620973755</v>
      </c>
      <c r="G43" s="50">
        <f t="shared" si="15"/>
        <v>126367.41716001724</v>
      </c>
      <c r="H43" s="50">
        <f t="shared" si="15"/>
        <v>92954.247857078633</v>
      </c>
      <c r="I43" s="50">
        <f t="shared" si="16"/>
        <v>52450.316209092853</v>
      </c>
      <c r="J43" s="50">
        <f t="shared" si="16"/>
        <v>36563.112295948609</v>
      </c>
      <c r="N43" s="58"/>
      <c r="O43" s="59"/>
      <c r="P43" s="58"/>
      <c r="Q43" s="58"/>
      <c r="R43" s="58"/>
      <c r="S43" s="58"/>
      <c r="T43" s="58"/>
      <c r="U43" s="59"/>
      <c r="V43" s="59"/>
      <c r="W43" s="59"/>
      <c r="AB43" s="5" t="s">
        <v>12</v>
      </c>
    </row>
    <row r="44" spans="2:31" x14ac:dyDescent="0.2">
      <c r="B44" s="54">
        <f t="shared" si="13"/>
        <v>52</v>
      </c>
      <c r="C44" s="5">
        <f t="shared" si="13"/>
        <v>12</v>
      </c>
      <c r="D44" s="50">
        <f t="shared" si="14"/>
        <v>336207.88957909623</v>
      </c>
      <c r="E44" s="50">
        <f t="shared" si="14"/>
        <v>275350.69437026582</v>
      </c>
      <c r="F44" s="50">
        <f t="shared" si="14"/>
        <v>165105.73447106208</v>
      </c>
      <c r="G44" s="50">
        <f t="shared" si="15"/>
        <v>139165.8307469823</v>
      </c>
      <c r="H44" s="50">
        <f t="shared" si="15"/>
        <v>101987.73744087634</v>
      </c>
      <c r="I44" s="50">
        <f t="shared" si="16"/>
        <v>58615.950498305901</v>
      </c>
      <c r="J44" s="50">
        <f t="shared" si="16"/>
        <v>41201.206124032426</v>
      </c>
      <c r="N44" s="58"/>
      <c r="O44" s="59"/>
      <c r="P44" s="58"/>
      <c r="Q44" s="58"/>
      <c r="R44" s="58"/>
      <c r="S44" s="58"/>
      <c r="T44" s="58"/>
      <c r="U44" s="59"/>
      <c r="V44" s="59"/>
      <c r="W44" s="59"/>
      <c r="AB44" s="5" t="s">
        <v>12</v>
      </c>
    </row>
    <row r="45" spans="2:31" x14ac:dyDescent="0.2">
      <c r="B45" s="54">
        <f t="shared" si="13"/>
        <v>53</v>
      </c>
      <c r="C45" s="5">
        <f t="shared" si="13"/>
        <v>13</v>
      </c>
      <c r="D45" s="50">
        <f t="shared" si="14"/>
        <v>365946.93261310994</v>
      </c>
      <c r="E45" s="50">
        <f t="shared" si="14"/>
        <v>298019.65185924206</v>
      </c>
      <c r="F45" s="50">
        <f t="shared" si="14"/>
        <v>183033.59219329257</v>
      </c>
      <c r="G45" s="50">
        <f t="shared" si="15"/>
        <v>152988.11742090457</v>
      </c>
      <c r="H45" s="50">
        <f t="shared" si="15"/>
        <v>111789.07363929685</v>
      </c>
      <c r="I45" s="50">
        <f t="shared" si="16"/>
        <v>65336.491873548119</v>
      </c>
      <c r="J45" s="50">
        <f t="shared" si="16"/>
        <v>46256.728396643783</v>
      </c>
      <c r="N45" s="58"/>
      <c r="O45" s="59"/>
      <c r="P45" s="58"/>
      <c r="Q45" s="58"/>
      <c r="R45" s="58"/>
      <c r="S45" s="58"/>
      <c r="T45" s="58"/>
      <c r="U45" s="59"/>
      <c r="V45" s="59"/>
      <c r="W45" s="59"/>
      <c r="AB45" s="5" t="s">
        <v>12</v>
      </c>
    </row>
    <row r="46" spans="2:31" x14ac:dyDescent="0.2">
      <c r="B46" s="54">
        <f t="shared" si="13"/>
        <v>54</v>
      </c>
      <c r="C46" s="5">
        <f t="shared" si="13"/>
        <v>14</v>
      </c>
      <c r="D46" s="50">
        <f t="shared" si="14"/>
        <v>397767.7086595046</v>
      </c>
      <c r="E46" s="50">
        <f t="shared" si="14"/>
        <v>322388.78115989151</v>
      </c>
      <c r="F46" s="50">
        <f t="shared" si="14"/>
        <v>202395.67853330151</v>
      </c>
      <c r="G46" s="50">
        <f t="shared" si="15"/>
        <v>167916.18702874062</v>
      </c>
      <c r="H46" s="50">
        <f t="shared" si="15"/>
        <v>122423.52341458311</v>
      </c>
      <c r="I46" s="50">
        <f t="shared" si="16"/>
        <v>72661.881972562143</v>
      </c>
      <c r="J46" s="50">
        <f t="shared" si="16"/>
        <v>51767.24767379016</v>
      </c>
      <c r="N46" s="58"/>
      <c r="O46" s="59"/>
      <c r="P46" s="58"/>
      <c r="Q46" s="58"/>
      <c r="R46" s="58"/>
      <c r="S46" s="58"/>
      <c r="T46" s="58"/>
      <c r="U46" s="59"/>
      <c r="V46" s="59"/>
      <c r="W46" s="59"/>
      <c r="AB46" s="5" t="s">
        <v>12</v>
      </c>
    </row>
    <row r="47" spans="2:31" x14ac:dyDescent="0.2">
      <c r="B47" s="60">
        <f t="shared" si="13"/>
        <v>55</v>
      </c>
      <c r="C47" s="61">
        <f t="shared" si="13"/>
        <v>15</v>
      </c>
      <c r="D47" s="62">
        <f t="shared" si="14"/>
        <v>431815.93902914686</v>
      </c>
      <c r="E47" s="62">
        <f>(+E46*(1+E$19))+E$24</f>
        <v>348585.59515808965</v>
      </c>
      <c r="F47" s="62">
        <f t="shared" si="14"/>
        <v>223306.73178051115</v>
      </c>
      <c r="G47" s="62">
        <f t="shared" si="15"/>
        <v>184038.50220520355</v>
      </c>
      <c r="H47" s="62">
        <f t="shared" si="15"/>
        <v>133961.9014207687</v>
      </c>
      <c r="I47" s="62">
        <f t="shared" si="16"/>
        <v>80646.557180487434</v>
      </c>
      <c r="J47" s="62">
        <f t="shared" si="16"/>
        <v>57773.713685879717</v>
      </c>
      <c r="K47" s="61"/>
      <c r="L47" s="61"/>
      <c r="M47" s="61"/>
      <c r="N47" s="58"/>
      <c r="O47" s="59"/>
      <c r="P47" s="58"/>
      <c r="Q47" s="58"/>
      <c r="R47" s="58"/>
      <c r="S47" s="58"/>
      <c r="T47" s="58"/>
      <c r="U47" s="59"/>
      <c r="V47" s="59"/>
      <c r="W47" s="59"/>
      <c r="AB47" s="5" t="s">
        <v>12</v>
      </c>
    </row>
    <row r="48" spans="2:31" x14ac:dyDescent="0.2">
      <c r="B48" s="54">
        <f t="shared" si="13"/>
        <v>56</v>
      </c>
      <c r="C48" s="5">
        <f t="shared" si="13"/>
        <v>16</v>
      </c>
      <c r="D48" s="50">
        <f t="shared" si="14"/>
        <v>468247.54552466411</v>
      </c>
      <c r="E48" s="50">
        <f t="shared" si="14"/>
        <v>376747.17020615266</v>
      </c>
      <c r="F48" s="50">
        <f t="shared" si="14"/>
        <v>245890.66928749759</v>
      </c>
      <c r="G48" s="50">
        <f t="shared" si="15"/>
        <v>201450.60259578351</v>
      </c>
      <c r="H48" s="50">
        <f t="shared" si="15"/>
        <v>146481.04155748009</v>
      </c>
      <c r="I48" s="50">
        <f t="shared" si="16"/>
        <v>89349.853157125995</v>
      </c>
      <c r="J48" s="50">
        <f t="shared" si="16"/>
        <v>64320.761639057331</v>
      </c>
      <c r="N48" s="58"/>
      <c r="O48" s="59"/>
      <c r="P48" s="58"/>
      <c r="Q48" s="58"/>
      <c r="R48" s="58"/>
      <c r="S48" s="58"/>
      <c r="T48" s="58"/>
      <c r="U48" s="59"/>
      <c r="V48" s="59"/>
      <c r="W48" s="59"/>
      <c r="AA48" s="5" t="s">
        <v>12</v>
      </c>
      <c r="AB48" s="5" t="s">
        <v>12</v>
      </c>
    </row>
    <row r="49" spans="2:23" x14ac:dyDescent="0.2">
      <c r="B49" s="54">
        <f t="shared" ref="B49:C64" si="17">+B48+1</f>
        <v>57</v>
      </c>
      <c r="C49" s="5">
        <f t="shared" si="17"/>
        <v>17</v>
      </c>
      <c r="D49" s="50">
        <f t="shared" ref="D49:J64" si="18">(+D48*(1+D$19))+D$24</f>
        <v>507229.36447486753</v>
      </c>
      <c r="E49" s="50">
        <f t="shared" si="18"/>
        <v>407020.86338282039</v>
      </c>
      <c r="F49" s="50">
        <f t="shared" si="18"/>
        <v>270281.3217950429</v>
      </c>
      <c r="G49" s="50">
        <f t="shared" si="18"/>
        <v>220255.67101760989</v>
      </c>
      <c r="H49" s="50">
        <f t="shared" si="18"/>
        <v>160064.30860581194</v>
      </c>
      <c r="I49" s="50">
        <f t="shared" si="18"/>
        <v>98836.445771662038</v>
      </c>
      <c r="J49" s="50">
        <f t="shared" si="18"/>
        <v>71457.043908020933</v>
      </c>
      <c r="N49" s="58"/>
      <c r="O49" s="59"/>
      <c r="P49" s="58"/>
      <c r="Q49" s="58"/>
      <c r="R49" s="58"/>
      <c r="S49" s="58"/>
      <c r="T49" s="58"/>
      <c r="U49" s="59"/>
      <c r="V49" s="59"/>
      <c r="W49" s="59"/>
    </row>
    <row r="50" spans="2:23" x14ac:dyDescent="0.2">
      <c r="B50" s="54">
        <f t="shared" si="17"/>
        <v>58</v>
      </c>
      <c r="C50" s="5">
        <f t="shared" si="17"/>
        <v>18</v>
      </c>
      <c r="D50" s="50">
        <f t="shared" si="18"/>
        <v>548939.91075158527</v>
      </c>
      <c r="E50" s="50">
        <f t="shared" si="18"/>
        <v>439565.08354773821</v>
      </c>
      <c r="F50" s="50">
        <f t="shared" si="18"/>
        <v>296623.22650319187</v>
      </c>
      <c r="G50" s="50">
        <f t="shared" si="18"/>
        <v>240565.14491318236</v>
      </c>
      <c r="H50" s="50">
        <f t="shared" si="18"/>
        <v>174802.15335325198</v>
      </c>
      <c r="I50" s="50">
        <f t="shared" si="18"/>
        <v>109176.83172150631</v>
      </c>
      <c r="J50" s="50">
        <f t="shared" si="18"/>
        <v>79235.591581191256</v>
      </c>
      <c r="N50" s="58"/>
      <c r="O50" s="59"/>
      <c r="P50" s="58"/>
      <c r="Q50" s="58"/>
      <c r="R50" s="58"/>
      <c r="S50" s="58"/>
      <c r="T50" s="58"/>
      <c r="U50" s="59"/>
      <c r="V50" s="59"/>
      <c r="W50" s="59"/>
    </row>
    <row r="51" spans="2:23" x14ac:dyDescent="0.2">
      <c r="B51" s="54">
        <f t="shared" si="17"/>
        <v>59</v>
      </c>
      <c r="C51" s="5">
        <f t="shared" si="17"/>
        <v>19</v>
      </c>
      <c r="D51" s="50">
        <f t="shared" si="18"/>
        <v>593570.19526767323</v>
      </c>
      <c r="E51" s="50">
        <f t="shared" si="18"/>
        <v>474550.12022502488</v>
      </c>
      <c r="F51" s="50">
        <f t="shared" si="18"/>
        <v>325072.48358799273</v>
      </c>
      <c r="G51" s="50">
        <f t="shared" si="18"/>
        <v>262499.37672040064</v>
      </c>
      <c r="H51" s="50">
        <f t="shared" si="18"/>
        <v>190792.71490422444</v>
      </c>
      <c r="I51" s="50">
        <f t="shared" si="18"/>
        <v>120447.85240683658</v>
      </c>
      <c r="J51" s="50">
        <f t="shared" si="18"/>
        <v>87714.208544946916</v>
      </c>
      <c r="N51" s="58"/>
      <c r="O51" s="59"/>
      <c r="P51" s="58"/>
      <c r="Q51" s="58"/>
      <c r="R51" s="58"/>
      <c r="S51" s="58"/>
      <c r="T51" s="58"/>
      <c r="U51" s="59"/>
      <c r="V51" s="59"/>
      <c r="W51" s="59"/>
    </row>
    <row r="52" spans="2:23" x14ac:dyDescent="0.2">
      <c r="B52" s="63">
        <f t="shared" si="17"/>
        <v>60</v>
      </c>
      <c r="C52" s="64">
        <f t="shared" si="17"/>
        <v>20</v>
      </c>
      <c r="D52" s="65">
        <f t="shared" si="18"/>
        <v>641324.59969988733</v>
      </c>
      <c r="E52" s="65">
        <f t="shared" si="18"/>
        <v>512159.03465310804</v>
      </c>
      <c r="F52" s="65">
        <f t="shared" si="18"/>
        <v>355797.68123957771</v>
      </c>
      <c r="G52" s="65">
        <f t="shared" si="18"/>
        <v>286188.34707219637</v>
      </c>
      <c r="H52" s="65">
        <f t="shared" si="18"/>
        <v>208142.47418702955</v>
      </c>
      <c r="I52" s="65">
        <f t="shared" si="18"/>
        <v>132733.26495384658</v>
      </c>
      <c r="J52" s="65">
        <f t="shared" si="18"/>
        <v>96955.901035440576</v>
      </c>
      <c r="K52" s="64"/>
      <c r="L52" s="64"/>
      <c r="M52" s="64"/>
      <c r="N52" s="58"/>
      <c r="O52" s="59"/>
      <c r="P52" s="58"/>
      <c r="Q52" s="58"/>
      <c r="R52" s="58"/>
      <c r="S52" s="58"/>
      <c r="T52" s="58"/>
      <c r="U52" s="59"/>
      <c r="V52" s="59"/>
      <c r="W52" s="59"/>
    </row>
    <row r="53" spans="2:23" x14ac:dyDescent="0.2">
      <c r="B53" s="54">
        <f t="shared" si="17"/>
        <v>61</v>
      </c>
      <c r="C53" s="5">
        <f t="shared" si="17"/>
        <v>21</v>
      </c>
      <c r="D53" s="50">
        <f t="shared" si="18"/>
        <v>692421.81244235637</v>
      </c>
      <c r="E53" s="50">
        <f t="shared" si="18"/>
        <v>552588.61766329745</v>
      </c>
      <c r="F53" s="50">
        <f t="shared" si="18"/>
        <v>388980.89470328949</v>
      </c>
      <c r="G53" s="50">
        <f t="shared" si="18"/>
        <v>311772.43505213573</v>
      </c>
      <c r="H53" s="50">
        <f t="shared" si="18"/>
        <v>226966.96300887311</v>
      </c>
      <c r="I53" s="50">
        <f t="shared" si="18"/>
        <v>146124.36463008748</v>
      </c>
      <c r="J53" s="50">
        <f t="shared" si="18"/>
        <v>107029.34585007867</v>
      </c>
      <c r="N53" s="58"/>
      <c r="O53" s="59"/>
      <c r="P53" s="58"/>
      <c r="Q53" s="58"/>
      <c r="R53" s="58"/>
      <c r="S53" s="58"/>
      <c r="T53" s="58"/>
      <c r="U53" s="59"/>
      <c r="V53" s="59"/>
      <c r="W53" s="59"/>
    </row>
    <row r="54" spans="2:23" x14ac:dyDescent="0.2">
      <c r="B54" s="54">
        <f t="shared" si="17"/>
        <v>62</v>
      </c>
      <c r="C54" s="5">
        <f t="shared" si="17"/>
        <v>22</v>
      </c>
      <c r="D54" s="50">
        <f t="shared" si="18"/>
        <v>747095.83007679833</v>
      </c>
      <c r="E54" s="50">
        <f t="shared" si="18"/>
        <v>596050.419399251</v>
      </c>
      <c r="F54" s="50">
        <f t="shared" si="18"/>
        <v>424818.76524409821</v>
      </c>
      <c r="G54" s="50">
        <f t="shared" si="18"/>
        <v>339403.25007047027</v>
      </c>
      <c r="H54" s="50">
        <f t="shared" si="18"/>
        <v>247391.53338057335</v>
      </c>
      <c r="I54" s="50">
        <f t="shared" si="18"/>
        <v>160720.66327719006</v>
      </c>
      <c r="J54" s="50">
        <f t="shared" si="18"/>
        <v>118009.40069803419</v>
      </c>
      <c r="N54" s="58"/>
      <c r="O54" s="59"/>
      <c r="P54" s="58"/>
      <c r="Q54" s="58"/>
      <c r="R54" s="58"/>
      <c r="S54" s="58"/>
      <c r="T54" s="58"/>
      <c r="U54" s="59"/>
      <c r="V54" s="59"/>
      <c r="W54" s="59"/>
    </row>
    <row r="55" spans="2:23" x14ac:dyDescent="0.2">
      <c r="B55" s="54">
        <f t="shared" si="17"/>
        <v>63</v>
      </c>
      <c r="C55" s="5">
        <f t="shared" si="17"/>
        <v>23</v>
      </c>
      <c r="D55" s="50">
        <f t="shared" si="18"/>
        <v>805597.02894565114</v>
      </c>
      <c r="E55" s="50">
        <f t="shared" si="18"/>
        <v>642771.85626540112</v>
      </c>
      <c r="F55" s="50">
        <f t="shared" si="18"/>
        <v>463523.66542817163</v>
      </c>
      <c r="G55" s="50">
        <f t="shared" si="18"/>
        <v>369244.53029027156</v>
      </c>
      <c r="H55" s="50">
        <f t="shared" si="18"/>
        <v>269552.19223386812</v>
      </c>
      <c r="I55" s="50">
        <f t="shared" si="18"/>
        <v>176630.62880253186</v>
      </c>
      <c r="J55" s="50">
        <f t="shared" si="18"/>
        <v>129977.66048230571</v>
      </c>
      <c r="N55" s="58"/>
      <c r="O55" s="59"/>
      <c r="P55" s="58"/>
      <c r="Q55" s="58"/>
      <c r="R55" s="58"/>
      <c r="S55" s="58"/>
      <c r="T55" s="58"/>
      <c r="U55" s="59"/>
      <c r="V55" s="59"/>
      <c r="W55" s="59"/>
    </row>
    <row r="56" spans="2:23" x14ac:dyDescent="0.2">
      <c r="B56" s="54">
        <f t="shared" si="17"/>
        <v>64</v>
      </c>
      <c r="C56" s="5">
        <f t="shared" si="17"/>
        <v>24</v>
      </c>
      <c r="D56" s="50">
        <f t="shared" si="18"/>
        <v>868193.31173532375</v>
      </c>
      <c r="E56" s="50">
        <f t="shared" si="18"/>
        <v>692997.40089651244</v>
      </c>
      <c r="F56" s="50">
        <f t="shared" si="18"/>
        <v>505324.95762697089</v>
      </c>
      <c r="G56" s="50">
        <f t="shared" si="18"/>
        <v>401473.11292765697</v>
      </c>
      <c r="H56" s="50">
        <f t="shared" si="18"/>
        <v>293596.50708969292</v>
      </c>
      <c r="I56" s="50">
        <f t="shared" si="18"/>
        <v>193972.49122515443</v>
      </c>
      <c r="J56" s="50">
        <f t="shared" si="18"/>
        <v>143023.06364716167</v>
      </c>
      <c r="N56" s="58"/>
      <c r="O56" s="59"/>
      <c r="P56" s="58"/>
      <c r="Q56" s="58"/>
      <c r="R56" s="58"/>
      <c r="S56" s="58"/>
      <c r="T56" s="58"/>
      <c r="U56" s="59"/>
      <c r="V56" s="59"/>
      <c r="W56" s="59"/>
    </row>
    <row r="57" spans="2:23" x14ac:dyDescent="0.2">
      <c r="B57" s="66">
        <f t="shared" si="17"/>
        <v>65</v>
      </c>
      <c r="C57" s="67">
        <f t="shared" si="17"/>
        <v>25</v>
      </c>
      <c r="D57" s="68">
        <f t="shared" si="18"/>
        <v>935171.33432027337</v>
      </c>
      <c r="E57" s="68">
        <f t="shared" si="18"/>
        <v>746989.86137495714</v>
      </c>
      <c r="F57" s="68">
        <f t="shared" si="18"/>
        <v>550470.35320167406</v>
      </c>
      <c r="G57" s="68">
        <f t="shared" si="18"/>
        <v>436279.9821760332</v>
      </c>
      <c r="H57" s="68">
        <f t="shared" si="18"/>
        <v>319684.58870826283</v>
      </c>
      <c r="I57" s="68">
        <f t="shared" si="18"/>
        <v>212875.12126581304</v>
      </c>
      <c r="J57" s="68">
        <f t="shared" si="18"/>
        <v>157242.55309685468</v>
      </c>
      <c r="K57" s="67"/>
      <c r="L57" s="67"/>
      <c r="M57" s="67"/>
      <c r="N57" s="58"/>
      <c r="O57" s="59"/>
      <c r="P57" s="58"/>
      <c r="Q57" s="58"/>
      <c r="R57" s="58"/>
      <c r="S57" s="58"/>
      <c r="T57" s="58"/>
      <c r="U57" s="59"/>
      <c r="V57" s="59"/>
      <c r="W57" s="59"/>
    </row>
    <row r="58" spans="2:23" x14ac:dyDescent="0.2">
      <c r="B58" s="54">
        <f t="shared" si="17"/>
        <v>66</v>
      </c>
      <c r="C58" s="5">
        <f t="shared" si="17"/>
        <v>26</v>
      </c>
      <c r="D58" s="50"/>
      <c r="E58" s="50">
        <f t="shared" si="18"/>
        <v>805031.7563892852</v>
      </c>
      <c r="F58" s="50">
        <f t="shared" si="18"/>
        <v>599227.38042235351</v>
      </c>
      <c r="G58" s="50">
        <f t="shared" si="18"/>
        <v>473871.40096427954</v>
      </c>
      <c r="H58" s="50">
        <f t="shared" si="18"/>
        <v>347990.15726441122</v>
      </c>
      <c r="I58" s="50">
        <f t="shared" si="18"/>
        <v>233478.98801013091</v>
      </c>
      <c r="J58" s="50">
        <f t="shared" si="18"/>
        <v>172741.79659702006</v>
      </c>
      <c r="O58" s="50"/>
      <c r="U58" s="50"/>
      <c r="V58" s="50"/>
      <c r="W58" s="50"/>
    </row>
    <row r="59" spans="2:23" x14ac:dyDescent="0.2">
      <c r="B59" s="54">
        <f t="shared" si="17"/>
        <v>67</v>
      </c>
      <c r="C59" s="5">
        <f t="shared" si="17"/>
        <v>27</v>
      </c>
      <c r="D59" s="50"/>
      <c r="E59" s="50">
        <f t="shared" si="18"/>
        <v>867426.79352968791</v>
      </c>
      <c r="F59" s="50">
        <f t="shared" si="18"/>
        <v>651884.96982068731</v>
      </c>
      <c r="G59" s="50">
        <f t="shared" si="18"/>
        <v>514470.13325558556</v>
      </c>
      <c r="H59" s="50">
        <f t="shared" si="18"/>
        <v>378701.69914783217</v>
      </c>
      <c r="I59" s="50">
        <f t="shared" si="18"/>
        <v>255937.20276143739</v>
      </c>
      <c r="J59" s="50">
        <f t="shared" si="18"/>
        <v>189635.97201220033</v>
      </c>
      <c r="O59" s="50"/>
      <c r="U59" s="50"/>
      <c r="V59" s="50"/>
      <c r="W59" s="69"/>
    </row>
    <row r="60" spans="2:23" x14ac:dyDescent="0.2">
      <c r="B60" s="54">
        <f t="shared" si="17"/>
        <v>68</v>
      </c>
      <c r="C60" s="5">
        <f t="shared" si="17"/>
        <v>28</v>
      </c>
      <c r="D60" s="50"/>
      <c r="E60" s="50">
        <f t="shared" si="18"/>
        <v>934501.4584556208</v>
      </c>
      <c r="F60" s="50">
        <f t="shared" si="18"/>
        <v>708755.16637088777</v>
      </c>
      <c r="G60" s="50">
        <f t="shared" si="18"/>
        <v>558316.76413019618</v>
      </c>
      <c r="H60" s="50">
        <f t="shared" si="18"/>
        <v>412023.72209134395</v>
      </c>
      <c r="I60" s="50">
        <f t="shared" si="18"/>
        <v>280416.65684036142</v>
      </c>
      <c r="J60" s="50">
        <f t="shared" si="18"/>
        <v>208050.62321474683</v>
      </c>
      <c r="O60" s="50"/>
      <c r="U60" s="50"/>
      <c r="V60" s="50"/>
      <c r="W60" s="50"/>
    </row>
    <row r="61" spans="2:23" x14ac:dyDescent="0.2">
      <c r="B61" s="54">
        <f t="shared" si="17"/>
        <v>69</v>
      </c>
      <c r="C61" s="5">
        <f t="shared" si="17"/>
        <v>29</v>
      </c>
      <c r="D61" s="50"/>
      <c r="E61" s="50">
        <f t="shared" si="18"/>
        <v>1006606.7232509986</v>
      </c>
      <c r="F61" s="50">
        <f t="shared" si="18"/>
        <v>770174.97864510433</v>
      </c>
      <c r="G61" s="50">
        <f t="shared" si="18"/>
        <v>605671.12547477568</v>
      </c>
      <c r="H61" s="50">
        <f t="shared" si="18"/>
        <v>448178.11698505422</v>
      </c>
      <c r="I61" s="50">
        <f t="shared" si="18"/>
        <v>307099.26178638864</v>
      </c>
      <c r="J61" s="50">
        <f t="shared" si="18"/>
        <v>228122.59302552251</v>
      </c>
      <c r="O61" s="50"/>
      <c r="U61" s="50"/>
      <c r="V61" s="50"/>
      <c r="W61" s="50"/>
    </row>
    <row r="62" spans="2:23" x14ac:dyDescent="0.2">
      <c r="B62" s="70">
        <f t="shared" si="17"/>
        <v>70</v>
      </c>
      <c r="C62" s="71">
        <f t="shared" si="17"/>
        <v>30</v>
      </c>
      <c r="D62" s="72"/>
      <c r="E62" s="72">
        <f t="shared" si="18"/>
        <v>1084119.8829060299</v>
      </c>
      <c r="F62" s="72">
        <f t="shared" si="18"/>
        <v>836508.3759012582</v>
      </c>
      <c r="G62" s="72">
        <f t="shared" si="18"/>
        <v>656813.83572692145</v>
      </c>
      <c r="H62" s="72">
        <f t="shared" si="18"/>
        <v>487405.63544472988</v>
      </c>
      <c r="I62" s="72">
        <f t="shared" si="18"/>
        <v>336183.30117755831</v>
      </c>
      <c r="J62" s="72">
        <f t="shared" si="18"/>
        <v>250001.040119268</v>
      </c>
      <c r="K62" s="71"/>
      <c r="L62" s="71"/>
      <c r="M62" s="71"/>
      <c r="N62" s="58"/>
      <c r="O62" s="59"/>
      <c r="P62" s="58"/>
      <c r="Q62" s="58"/>
      <c r="R62" s="58"/>
      <c r="S62" s="58"/>
      <c r="T62" s="58"/>
      <c r="U62" s="59"/>
      <c r="V62" s="59"/>
      <c r="W62" s="59"/>
    </row>
    <row r="63" spans="2:23" x14ac:dyDescent="0.2">
      <c r="B63" s="54">
        <f t="shared" si="17"/>
        <v>71</v>
      </c>
      <c r="C63" s="5">
        <f t="shared" si="17"/>
        <v>31</v>
      </c>
      <c r="D63" s="50"/>
      <c r="E63" s="50"/>
      <c r="F63" s="50">
        <f t="shared" si="18"/>
        <v>908148.44493790437</v>
      </c>
      <c r="G63" s="50">
        <f t="shared" si="18"/>
        <v>712047.96279923886</v>
      </c>
      <c r="H63" s="50">
        <f t="shared" si="18"/>
        <v>529967.49297347793</v>
      </c>
      <c r="I63" s="50">
        <f t="shared" si="18"/>
        <v>367884.90411393327</v>
      </c>
      <c r="J63" s="50">
        <f t="shared" si="18"/>
        <v>273848.54745145061</v>
      </c>
      <c r="N63" s="58"/>
      <c r="O63" s="59"/>
      <c r="P63" s="58"/>
      <c r="Q63" s="58"/>
      <c r="R63" s="58"/>
      <c r="S63" s="58"/>
      <c r="T63" s="58"/>
      <c r="U63" s="59"/>
      <c r="V63" s="59"/>
      <c r="W63" s="59"/>
    </row>
    <row r="64" spans="2:23" x14ac:dyDescent="0.2">
      <c r="B64" s="54">
        <f t="shared" si="17"/>
        <v>72</v>
      </c>
      <c r="C64" s="5">
        <f t="shared" si="17"/>
        <v>32</v>
      </c>
      <c r="D64" s="50"/>
      <c r="E64" s="50"/>
      <c r="F64" s="50">
        <f t="shared" si="18"/>
        <v>985519.71949748229</v>
      </c>
      <c r="G64" s="50">
        <f t="shared" si="18"/>
        <v>771700.82003734168</v>
      </c>
      <c r="H64" s="50">
        <f t="shared" si="18"/>
        <v>576147.10839216947</v>
      </c>
      <c r="I64" s="50">
        <f t="shared" si="18"/>
        <v>402439.65131458198</v>
      </c>
      <c r="J64" s="50">
        <f t="shared" si="18"/>
        <v>299842.33044352964</v>
      </c>
      <c r="N64" s="58"/>
      <c r="O64" s="59"/>
      <c r="P64" s="58"/>
      <c r="Q64" s="58"/>
      <c r="R64" s="58"/>
      <c r="S64" s="58"/>
      <c r="T64" s="58"/>
      <c r="U64" s="59"/>
      <c r="V64" s="59"/>
      <c r="W64" s="59"/>
    </row>
    <row r="65" spans="2:23" x14ac:dyDescent="0.2">
      <c r="B65" s="54">
        <f t="shared" ref="B65:C76" si="19">+B64+1</f>
        <v>73</v>
      </c>
      <c r="C65" s="5">
        <f t="shared" si="19"/>
        <v>33</v>
      </c>
      <c r="D65" s="50"/>
      <c r="E65" s="50"/>
      <c r="F65" s="50">
        <f t="shared" ref="F65:J80" si="20">(+F64*(1+F$19))+F$24</f>
        <v>1069080.6960218265</v>
      </c>
      <c r="G65" s="50">
        <f t="shared" si="20"/>
        <v>836125.9058544928</v>
      </c>
      <c r="H65" s="50">
        <f t="shared" si="20"/>
        <v>626251.99112144986</v>
      </c>
      <c r="I65" s="50">
        <f t="shared" si="20"/>
        <v>440104.32576328906</v>
      </c>
      <c r="J65" s="50">
        <f t="shared" si="20"/>
        <v>328175.55390489579</v>
      </c>
      <c r="N65" s="58"/>
      <c r="O65" s="59"/>
      <c r="P65" s="58"/>
      <c r="Q65" s="58"/>
      <c r="R65" s="58"/>
      <c r="S65" s="58"/>
      <c r="T65" s="58"/>
      <c r="U65" s="59"/>
      <c r="V65" s="59"/>
      <c r="W65" s="59"/>
    </row>
    <row r="66" spans="2:23" x14ac:dyDescent="0.2">
      <c r="B66" s="54">
        <f t="shared" si="19"/>
        <v>74</v>
      </c>
      <c r="C66" s="5">
        <f t="shared" si="19"/>
        <v>34</v>
      </c>
      <c r="D66" s="50"/>
      <c r="E66" s="50"/>
      <c r="F66" s="50">
        <f t="shared" si="20"/>
        <v>1159326.5506681181</v>
      </c>
      <c r="G66" s="50">
        <f t="shared" si="20"/>
        <v>905704.99853701598</v>
      </c>
      <c r="H66" s="50">
        <f t="shared" si="20"/>
        <v>680615.788882719</v>
      </c>
      <c r="I66" s="50">
        <f t="shared" si="20"/>
        <v>481158.82091237977</v>
      </c>
      <c r="J66" s="50">
        <f t="shared" si="20"/>
        <v>359058.76747778489</v>
      </c>
      <c r="N66" s="58"/>
      <c r="O66" s="59"/>
      <c r="P66" s="58"/>
      <c r="Q66" s="58"/>
      <c r="R66" s="58"/>
      <c r="S66" s="58"/>
      <c r="T66" s="58"/>
      <c r="U66" s="59"/>
      <c r="V66" s="59"/>
      <c r="W66" s="59"/>
    </row>
    <row r="67" spans="2:23" x14ac:dyDescent="0.2">
      <c r="B67" s="73">
        <f t="shared" si="19"/>
        <v>75</v>
      </c>
      <c r="C67" s="74">
        <f t="shared" si="19"/>
        <v>35</v>
      </c>
      <c r="D67" s="75"/>
      <c r="E67" s="75"/>
      <c r="F67" s="75">
        <f t="shared" si="20"/>
        <v>1256792.0736861131</v>
      </c>
      <c r="G67" s="75">
        <f t="shared" si="20"/>
        <v>980850.41863414098</v>
      </c>
      <c r="H67" s="75">
        <f t="shared" si="20"/>
        <v>739600.50945369608</v>
      </c>
      <c r="I67" s="75">
        <f t="shared" si="20"/>
        <v>525908.22062488867</v>
      </c>
      <c r="J67" s="75">
        <f t="shared" si="20"/>
        <v>392721.470272234</v>
      </c>
      <c r="K67" s="74"/>
      <c r="L67" s="74"/>
      <c r="M67" s="74"/>
      <c r="N67" s="58"/>
      <c r="O67" s="59"/>
      <c r="P67" s="58"/>
      <c r="Q67" s="58"/>
      <c r="R67" s="58"/>
      <c r="S67" s="58"/>
      <c r="T67" s="58"/>
      <c r="U67" s="59"/>
      <c r="V67" s="59"/>
      <c r="W67" s="59"/>
    </row>
    <row r="68" spans="2:23" x14ac:dyDescent="0.2">
      <c r="B68" s="54">
        <f t="shared" si="19"/>
        <v>76</v>
      </c>
      <c r="C68" s="5">
        <f t="shared" si="19"/>
        <v>36</v>
      </c>
      <c r="D68" s="50"/>
      <c r="E68" s="50"/>
      <c r="F68" s="50"/>
      <c r="G68" s="50">
        <f t="shared" si="20"/>
        <v>1062007.4723390359</v>
      </c>
      <c r="H68" s="50">
        <f t="shared" si="20"/>
        <v>803598.93127320625</v>
      </c>
      <c r="I68" s="50">
        <f t="shared" si="20"/>
        <v>574685.06631152332</v>
      </c>
      <c r="J68" s="50">
        <f t="shared" si="20"/>
        <v>429413.81631818356</v>
      </c>
      <c r="N68" s="58"/>
      <c r="O68" s="59"/>
      <c r="P68" s="58"/>
      <c r="Q68" s="58"/>
      <c r="R68" s="58"/>
      <c r="S68" s="58"/>
      <c r="T68" s="58"/>
      <c r="U68" s="59"/>
      <c r="V68" s="59"/>
      <c r="W68" s="59"/>
    </row>
    <row r="69" spans="2:23" x14ac:dyDescent="0.2">
      <c r="B69" s="54">
        <f t="shared" si="19"/>
        <v>77</v>
      </c>
      <c r="C69" s="5">
        <f t="shared" si="19"/>
        <v>37</v>
      </c>
      <c r="D69" s="50"/>
      <c r="E69" s="50"/>
      <c r="F69" s="50"/>
      <c r="G69" s="50">
        <f t="shared" si="20"/>
        <v>1149657.0903403226</v>
      </c>
      <c r="H69" s="50">
        <f t="shared" si="20"/>
        <v>873037.21894737473</v>
      </c>
      <c r="I69" s="50">
        <f t="shared" si="20"/>
        <v>627851.82810995518</v>
      </c>
      <c r="J69" s="50">
        <f t="shared" si="20"/>
        <v>469408.47350826854</v>
      </c>
      <c r="N69" s="58"/>
      <c r="O69" s="59"/>
      <c r="P69" s="58"/>
      <c r="Q69" s="58"/>
      <c r="R69" s="58"/>
      <c r="S69" s="58"/>
      <c r="T69" s="58"/>
      <c r="U69" s="59"/>
      <c r="V69" s="59"/>
      <c r="W69" s="59"/>
    </row>
    <row r="70" spans="2:23" x14ac:dyDescent="0.2">
      <c r="B70" s="54">
        <f t="shared" si="19"/>
        <v>78</v>
      </c>
      <c r="C70" s="5">
        <f t="shared" si="19"/>
        <v>38</v>
      </c>
      <c r="D70" s="50"/>
      <c r="E70" s="50"/>
      <c r="F70" s="50"/>
      <c r="G70" s="50">
        <f t="shared" si="20"/>
        <v>1244318.6777817123</v>
      </c>
      <c r="H70" s="50">
        <f t="shared" si="20"/>
        <v>948377.76107384753</v>
      </c>
      <c r="I70" s="50">
        <f t="shared" si="20"/>
        <v>685803.59847024584</v>
      </c>
      <c r="J70" s="50">
        <f t="shared" si="20"/>
        <v>513002.64984546119</v>
      </c>
      <c r="N70" s="58"/>
      <c r="O70" s="59"/>
      <c r="P70" s="58"/>
      <c r="Q70" s="58"/>
      <c r="R70" s="58"/>
      <c r="S70" s="58"/>
      <c r="T70" s="58"/>
      <c r="U70" s="59"/>
      <c r="V70" s="59"/>
      <c r="W70" s="59"/>
    </row>
    <row r="71" spans="2:23" x14ac:dyDescent="0.2">
      <c r="B71" s="54">
        <f t="shared" si="19"/>
        <v>79</v>
      </c>
      <c r="C71" s="5">
        <f t="shared" si="19"/>
        <v>39</v>
      </c>
      <c r="D71" s="50"/>
      <c r="E71" s="50"/>
      <c r="F71" s="50"/>
      <c r="G71" s="50">
        <f t="shared" si="20"/>
        <v>1346553.1922184131</v>
      </c>
      <c r="H71" s="50">
        <f t="shared" si="20"/>
        <v>1030122.2492810705</v>
      </c>
      <c r="I71" s="50">
        <f t="shared" si="20"/>
        <v>748971.02816296264</v>
      </c>
      <c r="J71" s="50">
        <f t="shared" si="20"/>
        <v>560520.30205300113</v>
      </c>
      <c r="N71" s="58"/>
      <c r="O71" s="59"/>
      <c r="P71" s="58"/>
      <c r="Q71" s="58"/>
      <c r="R71" s="58"/>
      <c r="S71" s="58"/>
      <c r="T71" s="58"/>
      <c r="U71" s="59"/>
      <c r="V71" s="59"/>
      <c r="W71" s="59"/>
    </row>
    <row r="72" spans="2:23" x14ac:dyDescent="0.2">
      <c r="B72" s="76">
        <f t="shared" si="19"/>
        <v>80</v>
      </c>
      <c r="C72" s="77">
        <f t="shared" si="19"/>
        <v>40</v>
      </c>
      <c r="D72" s="78"/>
      <c r="E72" s="78"/>
      <c r="F72" s="78"/>
      <c r="G72" s="78">
        <f t="shared" si="20"/>
        <v>1456966.4678100499</v>
      </c>
      <c r="H72" s="78">
        <f t="shared" si="20"/>
        <v>1118815.0189859075</v>
      </c>
      <c r="I72" s="78">
        <f t="shared" si="20"/>
        <v>817823.526528024</v>
      </c>
      <c r="J72" s="78">
        <f t="shared" si="20"/>
        <v>612314.54295921966</v>
      </c>
      <c r="K72" s="77"/>
      <c r="L72" s="77"/>
      <c r="M72" s="77"/>
      <c r="N72" s="58"/>
      <c r="O72" s="59"/>
      <c r="P72" s="58"/>
      <c r="Q72" s="58"/>
      <c r="R72" s="58"/>
      <c r="S72" s="58"/>
      <c r="T72" s="58"/>
      <c r="U72" s="59"/>
      <c r="V72" s="59"/>
      <c r="W72" s="59"/>
    </row>
    <row r="73" spans="2:23" x14ac:dyDescent="0.2">
      <c r="B73" s="54">
        <f t="shared" si="19"/>
        <v>81</v>
      </c>
      <c r="C73" s="5">
        <f t="shared" si="19"/>
        <v>41</v>
      </c>
      <c r="D73" s="50"/>
      <c r="E73" s="50"/>
      <c r="F73" s="50"/>
      <c r="G73" s="50"/>
      <c r="H73" s="50">
        <f t="shared" si="20"/>
        <v>1215046.6741156557</v>
      </c>
      <c r="I73" s="50">
        <f t="shared" si="20"/>
        <v>892872.74974594091</v>
      </c>
      <c r="J73" s="50">
        <f t="shared" si="20"/>
        <v>668770.26554699789</v>
      </c>
      <c r="N73" s="58"/>
      <c r="O73" s="59"/>
      <c r="P73" s="58"/>
      <c r="Q73" s="58"/>
      <c r="R73" s="58"/>
      <c r="S73" s="58"/>
      <c r="T73" s="58"/>
      <c r="U73" s="59"/>
      <c r="V73" s="59"/>
      <c r="W73" s="59"/>
    </row>
    <row r="74" spans="2:23" x14ac:dyDescent="0.2">
      <c r="B74" s="54">
        <f t="shared" si="19"/>
        <v>82</v>
      </c>
      <c r="C74" s="5">
        <f t="shared" si="19"/>
        <v>42</v>
      </c>
      <c r="D74" s="50"/>
      <c r="E74" s="50"/>
      <c r="F74" s="50"/>
      <c r="G74" s="50"/>
      <c r="H74" s="50">
        <f t="shared" si="20"/>
        <v>1319458.0199314323</v>
      </c>
      <c r="I74" s="50">
        <f t="shared" si="20"/>
        <v>974676.40305347031</v>
      </c>
      <c r="J74" s="50">
        <f t="shared" si="20"/>
        <v>730307.00316767616</v>
      </c>
      <c r="N74" s="58"/>
      <c r="O74" s="59"/>
      <c r="P74" s="58"/>
      <c r="Q74" s="58"/>
      <c r="R74" s="58"/>
      <c r="S74" s="58"/>
      <c r="T74" s="58"/>
      <c r="U74" s="59"/>
      <c r="V74" s="59"/>
      <c r="W74" s="59"/>
    </row>
    <row r="75" spans="2:23" x14ac:dyDescent="0.2">
      <c r="B75" s="54">
        <f t="shared" si="19"/>
        <v>83</v>
      </c>
      <c r="C75" s="5">
        <f t="shared" si="19"/>
        <v>43</v>
      </c>
      <c r="D75" s="50"/>
      <c r="E75" s="50"/>
      <c r="F75" s="50"/>
      <c r="G75" s="50"/>
      <c r="H75" s="50">
        <f t="shared" si="20"/>
        <v>1432744.3301415499</v>
      </c>
      <c r="I75" s="50">
        <f t="shared" si="20"/>
        <v>1063842.3851586774</v>
      </c>
      <c r="J75" s="50">
        <f t="shared" si="20"/>
        <v>797382.04717421543</v>
      </c>
      <c r="N75" s="58"/>
      <c r="O75" s="59"/>
      <c r="P75" s="58"/>
      <c r="Q75" s="58"/>
      <c r="R75" s="58"/>
      <c r="S75" s="58"/>
      <c r="T75" s="58"/>
      <c r="U75" s="59"/>
      <c r="V75" s="59"/>
      <c r="W75" s="59"/>
    </row>
    <row r="76" spans="2:23" x14ac:dyDescent="0.2">
      <c r="B76" s="54">
        <f t="shared" si="19"/>
        <v>84</v>
      </c>
      <c r="C76" s="5">
        <f t="shared" si="19"/>
        <v>44</v>
      </c>
      <c r="D76" s="50"/>
      <c r="E76" s="50"/>
      <c r="F76" s="50"/>
      <c r="G76" s="50"/>
      <c r="H76" s="50">
        <f t="shared" si="20"/>
        <v>1555659.9767195275</v>
      </c>
      <c r="I76" s="50">
        <f t="shared" si="20"/>
        <v>1161033.305653353</v>
      </c>
      <c r="J76" s="50">
        <f t="shared" si="20"/>
        <v>870493.84514134331</v>
      </c>
      <c r="N76" s="58"/>
      <c r="O76" s="59"/>
      <c r="P76" s="58"/>
      <c r="Q76" s="58"/>
      <c r="R76" s="58"/>
      <c r="S76" s="58"/>
      <c r="T76" s="58"/>
      <c r="U76" s="59"/>
      <c r="V76" s="59"/>
      <c r="W76" s="59"/>
    </row>
    <row r="77" spans="2:23" x14ac:dyDescent="0.2">
      <c r="B77" s="79">
        <f>+B76+1</f>
        <v>85</v>
      </c>
      <c r="C77" s="80">
        <f>+C76+1</f>
        <v>45</v>
      </c>
      <c r="D77" s="81"/>
      <c r="E77" s="81"/>
      <c r="F77" s="81"/>
      <c r="G77" s="81"/>
      <c r="H77" s="81">
        <f t="shared" si="20"/>
        <v>1689023.4532566334</v>
      </c>
      <c r="I77" s="81">
        <f t="shared" si="20"/>
        <v>1266971.4089925494</v>
      </c>
      <c r="J77" s="81">
        <f t="shared" si="20"/>
        <v>950185.70492551266</v>
      </c>
      <c r="K77" s="80"/>
      <c r="L77" s="80"/>
      <c r="M77" s="80"/>
      <c r="N77" s="82"/>
      <c r="O77" s="83"/>
      <c r="P77" s="82"/>
      <c r="Q77" s="82"/>
      <c r="R77" s="82"/>
      <c r="S77" s="82"/>
      <c r="T77" s="82"/>
      <c r="U77" s="83"/>
      <c r="V77" s="83"/>
      <c r="W77" s="83"/>
    </row>
    <row r="78" spans="2:23" x14ac:dyDescent="0.2">
      <c r="B78" s="54">
        <f t="shared" ref="B78:B87" si="21">+B77+1</f>
        <v>86</v>
      </c>
      <c r="C78" s="82"/>
      <c r="D78" s="83"/>
      <c r="E78" s="83"/>
      <c r="F78" s="83"/>
      <c r="G78" s="83"/>
      <c r="H78" s="83"/>
      <c r="I78" s="83">
        <f t="shared" si="20"/>
        <v>1382443.9416322736</v>
      </c>
      <c r="J78" s="83">
        <f t="shared" si="20"/>
        <v>1037049.8320902573</v>
      </c>
      <c r="K78" s="82"/>
      <c r="L78" s="82"/>
      <c r="M78" s="82"/>
      <c r="N78" s="82"/>
      <c r="O78" s="83"/>
      <c r="P78" s="82"/>
      <c r="Q78" s="82"/>
      <c r="R78" s="82"/>
      <c r="S78" s="82"/>
      <c r="T78" s="82"/>
      <c r="U78" s="83"/>
      <c r="V78" s="83"/>
      <c r="W78" s="83"/>
    </row>
    <row r="79" spans="2:23" x14ac:dyDescent="0.2">
      <c r="B79" s="54">
        <f t="shared" si="21"/>
        <v>87</v>
      </c>
      <c r="C79" s="82"/>
      <c r="D79" s="83"/>
      <c r="E79" s="83"/>
      <c r="F79" s="83"/>
      <c r="G79" s="83"/>
      <c r="H79" s="83"/>
      <c r="I79" s="83">
        <f t="shared" si="20"/>
        <v>1508309.0022095731</v>
      </c>
      <c r="J79" s="83">
        <f t="shared" si="20"/>
        <v>1131731.7306998291</v>
      </c>
      <c r="K79" s="82"/>
      <c r="L79" s="82"/>
      <c r="M79" s="82"/>
      <c r="N79" s="82"/>
      <c r="O79" s="83"/>
      <c r="P79" s="82"/>
      <c r="Q79" s="82"/>
      <c r="R79" s="82"/>
      <c r="S79" s="82"/>
      <c r="T79" s="82"/>
      <c r="U79" s="83"/>
      <c r="V79" s="83"/>
      <c r="W79" s="83"/>
    </row>
    <row r="80" spans="2:23" x14ac:dyDescent="0.2">
      <c r="B80" s="54">
        <f t="shared" si="21"/>
        <v>88</v>
      </c>
      <c r="C80" s="82"/>
      <c r="D80" s="83"/>
      <c r="E80" s="83"/>
      <c r="F80" s="83"/>
      <c r="G80" s="83"/>
      <c r="H80" s="83"/>
      <c r="I80" s="83">
        <f t="shared" si="20"/>
        <v>1645501.9182388294</v>
      </c>
      <c r="J80" s="83">
        <f t="shared" si="20"/>
        <v>1234935.0001842622</v>
      </c>
      <c r="K80" s="82"/>
      <c r="L80" s="82"/>
      <c r="M80" s="82"/>
      <c r="N80" s="82"/>
      <c r="O80" s="83"/>
      <c r="P80" s="82"/>
      <c r="Q80" s="82"/>
      <c r="R80" s="82"/>
      <c r="S80" s="82"/>
      <c r="T80" s="82"/>
      <c r="U80" s="83"/>
      <c r="V80" s="83"/>
      <c r="W80" s="83"/>
    </row>
    <row r="81" spans="2:23" x14ac:dyDescent="0.2">
      <c r="B81" s="54">
        <f t="shared" si="21"/>
        <v>89</v>
      </c>
      <c r="C81" s="82"/>
      <c r="D81" s="83"/>
      <c r="E81" s="83"/>
      <c r="F81" s="83"/>
      <c r="G81" s="83"/>
      <c r="H81" s="83"/>
      <c r="I81" s="83">
        <f t="shared" ref="I81:J87" si="22">(+I80*(1+I$19))+I$24</f>
        <v>1795042.1967107188</v>
      </c>
      <c r="J81" s="83">
        <f t="shared" si="22"/>
        <v>1347426.5639222944</v>
      </c>
      <c r="K81" s="82"/>
      <c r="L81" s="82"/>
      <c r="M81" s="82"/>
      <c r="N81" s="82"/>
      <c r="O81" s="83"/>
      <c r="P81" s="82"/>
      <c r="Q81" s="82"/>
      <c r="R81" s="82"/>
      <c r="S81" s="82"/>
      <c r="T81" s="82"/>
      <c r="U81" s="83"/>
      <c r="V81" s="83"/>
      <c r="W81" s="83"/>
    </row>
    <row r="82" spans="2:23" x14ac:dyDescent="0.2">
      <c r="B82" s="84">
        <f t="shared" si="21"/>
        <v>90</v>
      </c>
      <c r="C82" s="85"/>
      <c r="D82" s="86"/>
      <c r="E82" s="86"/>
      <c r="F82" s="86"/>
      <c r="G82" s="86"/>
      <c r="H82" s="86"/>
      <c r="I82" s="86">
        <f t="shared" si="22"/>
        <v>1958041.1002450783</v>
      </c>
      <c r="J82" s="86">
        <f t="shared" si="22"/>
        <v>1470042.3683967495</v>
      </c>
      <c r="K82" s="85"/>
      <c r="L82" s="85"/>
      <c r="M82" s="85"/>
      <c r="N82" s="82"/>
      <c r="O82" s="83"/>
      <c r="P82" s="82"/>
      <c r="Q82" s="82"/>
      <c r="R82" s="82"/>
      <c r="S82" s="82"/>
      <c r="T82" s="82"/>
      <c r="U82" s="83"/>
      <c r="V82" s="83"/>
      <c r="W82" s="83"/>
    </row>
    <row r="83" spans="2:23" x14ac:dyDescent="0.2">
      <c r="B83" s="54">
        <f t="shared" si="21"/>
        <v>91</v>
      </c>
      <c r="C83" s="82"/>
      <c r="D83" s="83"/>
      <c r="E83" s="83"/>
      <c r="F83" s="83"/>
      <c r="G83" s="83"/>
      <c r="H83" s="83"/>
      <c r="I83" s="83"/>
      <c r="J83" s="83">
        <f t="shared" si="22"/>
        <v>1603693.5952739057</v>
      </c>
      <c r="K83" s="82"/>
      <c r="L83" s="82"/>
      <c r="M83" s="82"/>
      <c r="N83" s="82"/>
      <c r="O83" s="83"/>
      <c r="P83" s="82"/>
      <c r="Q83" s="82"/>
      <c r="R83" s="82"/>
      <c r="S83" s="82"/>
      <c r="T83" s="82"/>
      <c r="U83" s="83"/>
      <c r="V83" s="83"/>
      <c r="W83" s="83"/>
    </row>
    <row r="84" spans="2:23" x14ac:dyDescent="0.2">
      <c r="B84" s="54">
        <f t="shared" si="21"/>
        <v>92</v>
      </c>
      <c r="C84" s="58"/>
      <c r="D84" s="59"/>
      <c r="E84" s="59"/>
      <c r="F84" s="59"/>
      <c r="G84" s="59"/>
      <c r="H84" s="59"/>
      <c r="I84" s="59"/>
      <c r="J84" s="59">
        <f t="shared" si="22"/>
        <v>1749373.4325700058</v>
      </c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</row>
    <row r="85" spans="2:23" x14ac:dyDescent="0.2">
      <c r="B85" s="54">
        <f t="shared" si="21"/>
        <v>93</v>
      </c>
      <c r="D85" s="50"/>
      <c r="E85" s="50"/>
      <c r="F85" s="50"/>
      <c r="G85" s="50"/>
      <c r="H85" s="50"/>
      <c r="I85" s="50"/>
      <c r="J85" s="50">
        <f t="shared" si="22"/>
        <v>1908164.455222755</v>
      </c>
    </row>
    <row r="86" spans="2:23" x14ac:dyDescent="0.2">
      <c r="B86" s="54">
        <f t="shared" si="21"/>
        <v>94</v>
      </c>
      <c r="D86" s="50"/>
      <c r="E86" s="50"/>
      <c r="F86" s="50"/>
      <c r="G86" s="50"/>
      <c r="H86" s="50"/>
      <c r="I86" s="50"/>
      <c r="J86" s="50">
        <f t="shared" si="22"/>
        <v>2081246.6699142517</v>
      </c>
    </row>
    <row r="87" spans="2:23" x14ac:dyDescent="0.2">
      <c r="B87" s="87">
        <f t="shared" si="21"/>
        <v>95</v>
      </c>
      <c r="C87" s="88"/>
      <c r="D87" s="89"/>
      <c r="E87" s="89"/>
      <c r="F87" s="89"/>
      <c r="G87" s="89"/>
      <c r="H87" s="89"/>
      <c r="I87" s="89"/>
      <c r="J87" s="89">
        <f t="shared" si="22"/>
        <v>2269906.2839279827</v>
      </c>
      <c r="K87" s="88"/>
      <c r="L87" s="88"/>
      <c r="M87" s="8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2:23" x14ac:dyDescent="0.2">
      <c r="B88" s="54"/>
    </row>
    <row r="89" spans="2:23" x14ac:dyDescent="0.2">
      <c r="W89" s="90"/>
    </row>
    <row r="90" spans="2:23" x14ac:dyDescent="0.2">
      <c r="B90" s="43" t="s">
        <v>33</v>
      </c>
      <c r="C90" s="5" t="s">
        <v>24</v>
      </c>
    </row>
    <row r="91" spans="2:23" x14ac:dyDescent="0.2">
      <c r="D91" s="5" t="s">
        <v>12</v>
      </c>
      <c r="E91" s="5" t="s">
        <v>12</v>
      </c>
      <c r="F91" s="5" t="s">
        <v>12</v>
      </c>
      <c r="G91" s="5" t="s">
        <v>12</v>
      </c>
      <c r="H91" s="5" t="s">
        <v>12</v>
      </c>
      <c r="I91" s="5" t="s">
        <v>12</v>
      </c>
      <c r="J91" s="5" t="s">
        <v>12</v>
      </c>
      <c r="O91" s="91"/>
      <c r="P91" s="91"/>
      <c r="Q91" s="91"/>
      <c r="R91" s="91"/>
      <c r="S91" s="91"/>
      <c r="T91" s="91"/>
      <c r="U91" s="91"/>
      <c r="V91" s="91"/>
      <c r="W91" s="92"/>
    </row>
    <row r="92" spans="2:23" ht="15" x14ac:dyDescent="0.2">
      <c r="B92" s="43">
        <v>41</v>
      </c>
      <c r="C92" s="93">
        <v>0</v>
      </c>
      <c r="D92" s="53">
        <f t="shared" ref="D92:J92" si="23">+(D25+D26)*(1+D19)</f>
        <v>113778.68658815826</v>
      </c>
      <c r="E92" s="53">
        <f t="shared" si="23"/>
        <v>109924.83129423426</v>
      </c>
      <c r="F92" s="53">
        <f t="shared" si="23"/>
        <v>37402.64156265682</v>
      </c>
      <c r="G92" s="53">
        <f t="shared" si="23"/>
        <v>40707.432869180513</v>
      </c>
      <c r="H92" s="53">
        <f t="shared" si="23"/>
        <v>33827.969455668128</v>
      </c>
      <c r="I92" s="53">
        <f t="shared" si="23"/>
        <v>12974.677408271087</v>
      </c>
      <c r="J92" s="53">
        <f t="shared" si="23"/>
        <v>6867.3702917915634</v>
      </c>
      <c r="O92" s="49"/>
      <c r="P92" s="49"/>
      <c r="Q92" s="49"/>
      <c r="R92" s="49"/>
      <c r="S92" s="49"/>
      <c r="T92" s="49"/>
      <c r="U92" s="49"/>
      <c r="V92" s="49"/>
      <c r="W92" s="49"/>
    </row>
    <row r="93" spans="2:23" ht="15" x14ac:dyDescent="0.2">
      <c r="B93" s="43">
        <f t="shared" ref="B93:C108" si="24">+B92+1</f>
        <v>42</v>
      </c>
      <c r="C93" s="93">
        <f t="shared" si="24"/>
        <v>1</v>
      </c>
      <c r="D93" s="50">
        <f>+(+D92+D$26)*(1+D$19)</f>
        <v>128521.8812374876</v>
      </c>
      <c r="E93" s="50">
        <f>+(+E92+E$26)*(1+E$19)</f>
        <v>120594.02493553609</v>
      </c>
      <c r="F93" s="50">
        <f>+(+F92+F$26)*(1+F$19)</f>
        <v>45397.494450326187</v>
      </c>
      <c r="G93" s="50">
        <f>+(+G92+G$26)*(1+G$19)</f>
        <v>46871.460367895466</v>
      </c>
      <c r="H93" s="50">
        <f t="shared" ref="H93:J108" si="25">+(+H92+H$26)*(1+H$19)</f>
        <v>37981.316315068048</v>
      </c>
      <c r="I93" s="50">
        <f t="shared" si="25"/>
        <v>15680.795783286572</v>
      </c>
      <c r="J93" s="50">
        <f t="shared" si="25"/>
        <v>8902.8039098443678</v>
      </c>
      <c r="O93" s="49"/>
      <c r="P93" s="49"/>
      <c r="Q93" s="49"/>
      <c r="R93" s="49"/>
      <c r="S93" s="49"/>
      <c r="T93" s="49"/>
      <c r="U93" s="49"/>
      <c r="V93" s="49"/>
      <c r="W93" s="49"/>
    </row>
    <row r="94" spans="2:23" ht="15" x14ac:dyDescent="0.2">
      <c r="B94" s="43">
        <f t="shared" si="24"/>
        <v>43</v>
      </c>
      <c r="C94" s="93">
        <f t="shared" si="24"/>
        <v>2</v>
      </c>
      <c r="D94" s="50">
        <f t="shared" ref="D94:J109" si="26">+(+D93+D$26)*(1+D$19)</f>
        <v>144297.09951226998</v>
      </c>
      <c r="E94" s="50">
        <f t="shared" si="26"/>
        <v>132063.40809993556</v>
      </c>
      <c r="F94" s="50">
        <f t="shared" si="26"/>
        <v>54031.935569009103</v>
      </c>
      <c r="G94" s="50">
        <f t="shared" si="26"/>
        <v>53528.610066507616</v>
      </c>
      <c r="H94" s="50">
        <f t="shared" si="25"/>
        <v>42487.697657516961</v>
      </c>
      <c r="I94" s="50">
        <f t="shared" si="25"/>
        <v>18630.464812053455</v>
      </c>
      <c r="J94" s="50">
        <f t="shared" si="25"/>
        <v>11121.426553521924</v>
      </c>
      <c r="O94" s="49"/>
      <c r="P94" s="49"/>
      <c r="Q94" s="49"/>
      <c r="R94" s="49"/>
      <c r="S94" s="49"/>
      <c r="T94" s="49"/>
      <c r="U94" s="49"/>
      <c r="V94" s="49"/>
      <c r="W94" s="49"/>
    </row>
    <row r="95" spans="2:23" ht="15" x14ac:dyDescent="0.2">
      <c r="B95" s="43">
        <f t="shared" si="24"/>
        <v>44</v>
      </c>
      <c r="C95" s="93">
        <f t="shared" si="24"/>
        <v>3</v>
      </c>
      <c r="D95" s="50">
        <f t="shared" si="26"/>
        <v>161176.58306628716</v>
      </c>
      <c r="E95" s="50">
        <f t="shared" si="26"/>
        <v>144392.995001665</v>
      </c>
      <c r="F95" s="50">
        <f t="shared" si="26"/>
        <v>63357.131977186655</v>
      </c>
      <c r="G95" s="50">
        <f t="shared" si="26"/>
        <v>60718.33174100874</v>
      </c>
      <c r="H95" s="50">
        <f t="shared" si="25"/>
        <v>47377.121414074034</v>
      </c>
      <c r="I95" s="50">
        <f t="shared" si="25"/>
        <v>21845.604053409355</v>
      </c>
      <c r="J95" s="50">
        <f t="shared" si="25"/>
        <v>13539.72523513046</v>
      </c>
      <c r="O95" s="49"/>
      <c r="P95" s="49"/>
      <c r="Q95" s="49"/>
      <c r="R95" s="49"/>
      <c r="S95" s="49"/>
      <c r="T95" s="49"/>
      <c r="U95" s="49"/>
      <c r="V95" s="49"/>
      <c r="W95" s="49"/>
    </row>
    <row r="96" spans="2:23" ht="15" x14ac:dyDescent="0.2">
      <c r="B96" s="43">
        <f t="shared" si="24"/>
        <v>45</v>
      </c>
      <c r="C96" s="93">
        <f t="shared" si="24"/>
        <v>4</v>
      </c>
      <c r="D96" s="50">
        <f t="shared" si="26"/>
        <v>179237.63046908553</v>
      </c>
      <c r="E96" s="50">
        <f t="shared" si="26"/>
        <v>157647.30092102414</v>
      </c>
      <c r="F96" s="50">
        <f t="shared" si="26"/>
        <v>73428.344098018395</v>
      </c>
      <c r="G96" s="50">
        <f t="shared" si="26"/>
        <v>68483.231149469953</v>
      </c>
      <c r="H96" s="50">
        <f t="shared" si="25"/>
        <v>52682.146189938452</v>
      </c>
      <c r="I96" s="50">
        <f t="shared" si="25"/>
        <v>25350.105826487288</v>
      </c>
      <c r="J96" s="50">
        <f t="shared" si="25"/>
        <v>16175.670798083764</v>
      </c>
      <c r="O96" s="49"/>
      <c r="P96" s="49"/>
      <c r="Q96" s="49"/>
      <c r="R96" s="49"/>
      <c r="S96" s="49"/>
      <c r="T96" s="49"/>
      <c r="U96" s="49"/>
      <c r="V96" s="49"/>
      <c r="W96" s="49"/>
    </row>
    <row r="97" spans="2:23" ht="15" x14ac:dyDescent="0.2">
      <c r="B97" s="43">
        <f t="shared" si="24"/>
        <v>46</v>
      </c>
      <c r="C97" s="93">
        <f t="shared" si="24"/>
        <v>5</v>
      </c>
      <c r="D97" s="50">
        <f t="shared" si="26"/>
        <v>198562.9511900798</v>
      </c>
      <c r="E97" s="50">
        <f t="shared" si="26"/>
        <v>171895.67978433523</v>
      </c>
      <c r="F97" s="50">
        <f t="shared" si="26"/>
        <v>84305.253188516683</v>
      </c>
      <c r="G97" s="50">
        <f t="shared" si="26"/>
        <v>76869.322510608064</v>
      </c>
      <c r="H97" s="50">
        <f t="shared" si="25"/>
        <v>58438.098071751345</v>
      </c>
      <c r="I97" s="50">
        <f t="shared" si="25"/>
        <v>29170.012759142235</v>
      </c>
      <c r="J97" s="50">
        <f t="shared" si="25"/>
        <v>19048.851461702867</v>
      </c>
      <c r="O97" s="49"/>
      <c r="P97" s="49"/>
      <c r="Q97" s="49"/>
      <c r="R97" s="49"/>
      <c r="S97" s="49"/>
      <c r="T97" s="49"/>
      <c r="U97" s="94"/>
      <c r="V97" s="49"/>
      <c r="W97" s="49"/>
    </row>
    <row r="98" spans="2:23" ht="15" x14ac:dyDescent="0.2">
      <c r="B98" s="43">
        <f t="shared" si="24"/>
        <v>47</v>
      </c>
      <c r="C98" s="93">
        <f t="shared" si="24"/>
        <v>6</v>
      </c>
      <c r="D98" s="50">
        <f t="shared" si="26"/>
        <v>219241.04436154364</v>
      </c>
      <c r="E98" s="50">
        <f t="shared" si="26"/>
        <v>187212.68706239463</v>
      </c>
      <c r="F98" s="50">
        <f t="shared" si="26"/>
        <v>96052.315006254837</v>
      </c>
      <c r="G98" s="50">
        <f t="shared" si="26"/>
        <v>85926.301180637223</v>
      </c>
      <c r="H98" s="50">
        <f t="shared" si="25"/>
        <v>64683.305863518333</v>
      </c>
      <c r="I98" s="50">
        <f t="shared" si="25"/>
        <v>33333.711315736131</v>
      </c>
      <c r="J98" s="50">
        <f t="shared" si="25"/>
        <v>22180.618385047692</v>
      </c>
      <c r="O98" s="49"/>
      <c r="P98" s="49"/>
      <c r="Q98" s="49"/>
      <c r="R98" s="49"/>
      <c r="S98" s="49"/>
      <c r="T98" s="49"/>
      <c r="U98" s="49"/>
      <c r="V98" s="49"/>
      <c r="W98" s="49"/>
    </row>
    <row r="99" spans="2:23" ht="15" x14ac:dyDescent="0.2">
      <c r="B99" s="43">
        <f t="shared" si="24"/>
        <v>48</v>
      </c>
      <c r="C99" s="93">
        <f t="shared" si="24"/>
        <v>7</v>
      </c>
      <c r="D99" s="50">
        <f t="shared" si="26"/>
        <v>241366.60405500996</v>
      </c>
      <c r="E99" s="50">
        <f t="shared" si="26"/>
        <v>203678.46988630848</v>
      </c>
      <c r="F99" s="50">
        <f t="shared" si="26"/>
        <v>108739.14176941205</v>
      </c>
      <c r="G99" s="50">
        <f t="shared" si="26"/>
        <v>95707.838144268724</v>
      </c>
      <c r="H99" s="50">
        <f t="shared" si="25"/>
        <v>71459.356317585509</v>
      </c>
      <c r="I99" s="50">
        <f t="shared" si="25"/>
        <v>37872.142742423472</v>
      </c>
      <c r="J99" s="50">
        <f t="shared" si="25"/>
        <v>25594.244331493552</v>
      </c>
      <c r="O99" s="49"/>
      <c r="P99" s="49"/>
      <c r="Q99" s="49"/>
      <c r="R99" s="49"/>
      <c r="S99" s="49"/>
      <c r="T99" s="49"/>
      <c r="U99" s="49"/>
      <c r="V99" s="49"/>
      <c r="W99" s="49"/>
    </row>
    <row r="100" spans="2:23" ht="15" x14ac:dyDescent="0.2">
      <c r="B100" s="43">
        <f t="shared" si="24"/>
        <v>49</v>
      </c>
      <c r="C100" s="93">
        <f t="shared" si="24"/>
        <v>8</v>
      </c>
      <c r="D100" s="50">
        <f t="shared" si="26"/>
        <v>265040.95292701892</v>
      </c>
      <c r="E100" s="50">
        <f t="shared" si="26"/>
        <v>221379.18642201586</v>
      </c>
      <c r="F100" s="50">
        <f t="shared" si="26"/>
        <v>122440.91467362182</v>
      </c>
      <c r="G100" s="50">
        <f t="shared" si="26"/>
        <v>106271.89806499075</v>
      </c>
      <c r="H100" s="50">
        <f t="shared" si="25"/>
        <v>78811.371060248406</v>
      </c>
      <c r="I100" s="50">
        <f t="shared" si="25"/>
        <v>42819.032997512673</v>
      </c>
      <c r="J100" s="50">
        <f t="shared" si="25"/>
        <v>29315.096613119538</v>
      </c>
      <c r="O100" s="49"/>
      <c r="P100" s="49"/>
      <c r="Q100" s="49"/>
      <c r="R100" s="49"/>
      <c r="S100" s="49"/>
      <c r="T100" s="49"/>
      <c r="U100" s="49"/>
      <c r="V100" s="49"/>
      <c r="W100" s="49"/>
    </row>
    <row r="101" spans="2:23" ht="15" x14ac:dyDescent="0.2">
      <c r="B101" s="95">
        <f t="shared" si="24"/>
        <v>50</v>
      </c>
      <c r="C101" s="96">
        <f t="shared" si="24"/>
        <v>9</v>
      </c>
      <c r="D101" s="57">
        <f t="shared" si="26"/>
        <v>290372.50622006849</v>
      </c>
      <c r="E101" s="57">
        <f t="shared" si="26"/>
        <v>240407.4566979013</v>
      </c>
      <c r="F101" s="57">
        <f t="shared" si="26"/>
        <v>137238.8294101684</v>
      </c>
      <c r="G101" s="57">
        <f t="shared" si="26"/>
        <v>117681.08277937052</v>
      </c>
      <c r="H101" s="57">
        <f t="shared" si="25"/>
        <v>86788.307056037651</v>
      </c>
      <c r="I101" s="57">
        <f t="shared" si="25"/>
        <v>48211.143375559906</v>
      </c>
      <c r="J101" s="57">
        <f t="shared" si="25"/>
        <v>33370.825600091863</v>
      </c>
      <c r="K101" s="56"/>
      <c r="L101" s="56"/>
      <c r="M101" s="56"/>
      <c r="O101" s="49"/>
      <c r="P101" s="49"/>
      <c r="Q101" s="49"/>
      <c r="R101" s="49"/>
      <c r="S101" s="49"/>
      <c r="T101" s="49"/>
      <c r="U101" s="49"/>
      <c r="V101" s="49"/>
      <c r="W101" s="49"/>
    </row>
    <row r="102" spans="2:23" ht="15" x14ac:dyDescent="0.2">
      <c r="B102" s="97">
        <f t="shared" si="24"/>
        <v>51</v>
      </c>
      <c r="C102" s="98">
        <f t="shared" si="24"/>
        <v>10</v>
      </c>
      <c r="D102" s="59">
        <f t="shared" si="26"/>
        <v>317477.26824363158</v>
      </c>
      <c r="E102" s="59">
        <f t="shared" si="26"/>
        <v>260862.84724447815</v>
      </c>
      <c r="F102" s="59">
        <f t="shared" si="26"/>
        <v>153220.5773256387</v>
      </c>
      <c r="G102" s="59">
        <f t="shared" si="26"/>
        <v>130003.00227090069</v>
      </c>
      <c r="H102" s="59">
        <f t="shared" si="25"/>
        <v>95443.282611468981</v>
      </c>
      <c r="I102" s="59">
        <f t="shared" si="25"/>
        <v>54088.543687631391</v>
      </c>
      <c r="J102" s="59">
        <f t="shared" si="25"/>
        <v>37791.570195891691</v>
      </c>
      <c r="K102" s="58"/>
      <c r="L102" s="58"/>
      <c r="M102" s="58"/>
      <c r="N102" s="58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2:23" ht="15" x14ac:dyDescent="0.2">
      <c r="B103" s="97">
        <f t="shared" si="24"/>
        <v>52</v>
      </c>
      <c r="C103" s="98">
        <f t="shared" si="24"/>
        <v>11</v>
      </c>
      <c r="D103" s="59">
        <f t="shared" si="26"/>
        <v>346479.36360884405</v>
      </c>
      <c r="E103" s="59">
        <f t="shared" si="26"/>
        <v>282852.39208204823</v>
      </c>
      <c r="F103" s="59">
        <f t="shared" si="26"/>
        <v>170480.86507434663</v>
      </c>
      <c r="G103" s="59">
        <f t="shared" si="26"/>
        <v>143310.67532175328</v>
      </c>
      <c r="H103" s="59">
        <f t="shared" si="25"/>
        <v>104833.93108911197</v>
      </c>
      <c r="I103" s="59">
        <f t="shared" si="25"/>
        <v>60494.910027789309</v>
      </c>
      <c r="J103" s="59">
        <f t="shared" si="25"/>
        <v>42610.181805313507</v>
      </c>
      <c r="K103" s="58"/>
      <c r="L103" s="58"/>
      <c r="M103" s="58"/>
      <c r="N103" s="58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2:23" ht="15" x14ac:dyDescent="0.2">
      <c r="B104" s="97">
        <f t="shared" si="24"/>
        <v>53</v>
      </c>
      <c r="C104" s="98">
        <f t="shared" si="24"/>
        <v>12</v>
      </c>
      <c r="D104" s="59">
        <f t="shared" si="26"/>
        <v>377511.6056496214</v>
      </c>
      <c r="E104" s="59">
        <f t="shared" si="26"/>
        <v>306491.15278243611</v>
      </c>
      <c r="F104" s="59">
        <f t="shared" si="26"/>
        <v>189121.97584295119</v>
      </c>
      <c r="G104" s="59">
        <f t="shared" si="26"/>
        <v>157682.96221667406</v>
      </c>
      <c r="H104" s="59">
        <f t="shared" si="25"/>
        <v>115022.78468735461</v>
      </c>
      <c r="I104" s="59">
        <f t="shared" si="25"/>
        <v>67477.849338561442</v>
      </c>
      <c r="J104" s="59">
        <f t="shared" si="25"/>
        <v>47862.468459583288</v>
      </c>
      <c r="K104" s="58"/>
      <c r="L104" s="58"/>
      <c r="M104" s="58"/>
      <c r="N104" s="58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2:23" ht="15" x14ac:dyDescent="0.2">
      <c r="B105" s="97">
        <f t="shared" si="24"/>
        <v>54</v>
      </c>
      <c r="C105" s="98">
        <f t="shared" si="24"/>
        <v>13</v>
      </c>
      <c r="D105" s="59">
        <f t="shared" si="26"/>
        <v>410716.10463325318</v>
      </c>
      <c r="E105" s="59">
        <f t="shared" si="26"/>
        <v>331902.82053535309</v>
      </c>
      <c r="F105" s="59">
        <f t="shared" si="26"/>
        <v>209254.37547304411</v>
      </c>
      <c r="G105" s="59">
        <f t="shared" si="26"/>
        <v>173205.0320631885</v>
      </c>
      <c r="H105" s="59">
        <f t="shared" si="25"/>
        <v>126077.69084144788</v>
      </c>
      <c r="I105" s="59">
        <f t="shared" si="25"/>
        <v>75089.253187303053</v>
      </c>
      <c r="J105" s="59">
        <f t="shared" si="25"/>
        <v>53587.460912737348</v>
      </c>
      <c r="K105" s="58"/>
      <c r="L105" s="58"/>
      <c r="M105" s="58"/>
      <c r="N105" s="58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2:23" ht="15" x14ac:dyDescent="0.2">
      <c r="B106" s="99">
        <f t="shared" si="24"/>
        <v>55</v>
      </c>
      <c r="C106" s="100">
        <f t="shared" si="24"/>
        <v>14</v>
      </c>
      <c r="D106" s="101">
        <f t="shared" si="26"/>
        <v>446244.9185457392</v>
      </c>
      <c r="E106" s="101">
        <f t="shared" si="26"/>
        <v>359220.36336973886</v>
      </c>
      <c r="F106" s="101">
        <f t="shared" si="26"/>
        <v>230997.36707354448</v>
      </c>
      <c r="G106" s="101">
        <f t="shared" si="26"/>
        <v>189968.8674974241</v>
      </c>
      <c r="H106" s="101">
        <f t="shared" si="25"/>
        <v>138072.26401863908</v>
      </c>
      <c r="I106" s="101">
        <f t="shared" si="25"/>
        <v>83385.683382431409</v>
      </c>
      <c r="J106" s="101">
        <f t="shared" si="25"/>
        <v>59827.702686675271</v>
      </c>
      <c r="K106" s="102"/>
      <c r="L106" s="102"/>
      <c r="M106" s="102"/>
      <c r="N106" s="58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2:23" ht="15" x14ac:dyDescent="0.2">
      <c r="B107" s="97">
        <f t="shared" si="24"/>
        <v>56</v>
      </c>
      <c r="C107" s="98">
        <f t="shared" si="24"/>
        <v>15</v>
      </c>
      <c r="D107" s="59">
        <f t="shared" si="26"/>
        <v>484260.74943209923</v>
      </c>
      <c r="E107" s="59">
        <f t="shared" si="26"/>
        <v>388586.72191670351</v>
      </c>
      <c r="F107" s="59">
        <f t="shared" si="26"/>
        <v>254479.79800208486</v>
      </c>
      <c r="G107" s="59">
        <f t="shared" si="26"/>
        <v>208073.80976639857</v>
      </c>
      <c r="H107" s="59">
        <f t="shared" si="25"/>
        <v>151086.37591589152</v>
      </c>
      <c r="I107" s="59">
        <f t="shared" si="25"/>
        <v>92428.792295121326</v>
      </c>
      <c r="J107" s="59">
        <f t="shared" si="25"/>
        <v>66629.566220267618</v>
      </c>
      <c r="K107" s="58"/>
      <c r="L107" s="58"/>
      <c r="M107" s="58"/>
      <c r="N107" s="58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2:23" ht="15" x14ac:dyDescent="0.2">
      <c r="B108" s="97">
        <f t="shared" si="24"/>
        <v>57</v>
      </c>
      <c r="C108" s="98">
        <f t="shared" si="24"/>
        <v>16</v>
      </c>
      <c r="D108" s="59">
        <f t="shared" si="26"/>
        <v>524937.68848050444</v>
      </c>
      <c r="E108" s="59">
        <f t="shared" si="26"/>
        <v>420155.55735469051</v>
      </c>
      <c r="F108" s="59">
        <f t="shared" si="26"/>
        <v>279840.82340490847</v>
      </c>
      <c r="G108" s="59">
        <f t="shared" si="26"/>
        <v>227627.14741689098</v>
      </c>
      <c r="H108" s="59">
        <f t="shared" si="25"/>
        <v>165206.68732441042</v>
      </c>
      <c r="I108" s="59">
        <f t="shared" si="25"/>
        <v>102285.78100995334</v>
      </c>
      <c r="J108" s="59">
        <f t="shared" si="25"/>
        <v>74043.597471883273</v>
      </c>
      <c r="K108" s="58"/>
      <c r="L108" s="58"/>
      <c r="M108" s="58"/>
      <c r="N108" s="58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2:23" ht="15" x14ac:dyDescent="0.2">
      <c r="B109" s="97">
        <f t="shared" ref="B109:C124" si="27">+B108+1</f>
        <v>58</v>
      </c>
      <c r="C109" s="98">
        <f t="shared" si="27"/>
        <v>17</v>
      </c>
      <c r="D109" s="59">
        <f t="shared" si="26"/>
        <v>568462.01326229807</v>
      </c>
      <c r="E109" s="59">
        <f t="shared" si="26"/>
        <v>454092.05545052653</v>
      </c>
      <c r="F109" s="59">
        <f t="shared" si="26"/>
        <v>307230.73083995801</v>
      </c>
      <c r="G109" s="59">
        <f t="shared" si="26"/>
        <v>248744.75207942279</v>
      </c>
      <c r="H109" s="59">
        <f t="shared" si="26"/>
        <v>180527.22520265341</v>
      </c>
      <c r="I109" s="59">
        <f t="shared" si="26"/>
        <v>113029.89870912023</v>
      </c>
      <c r="J109" s="59">
        <f t="shared" si="26"/>
        <v>82124.891536144336</v>
      </c>
      <c r="K109" s="58"/>
      <c r="L109" s="58"/>
      <c r="M109" s="58"/>
      <c r="N109" s="58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2:23" ht="15" x14ac:dyDescent="0.2">
      <c r="B110" s="97">
        <f t="shared" si="27"/>
        <v>59</v>
      </c>
      <c r="C110" s="98">
        <f t="shared" si="27"/>
        <v>18</v>
      </c>
      <c r="D110" s="59">
        <f t="shared" ref="D110:J125" si="28">+(+D109+D$26)*(1+D$19)</f>
        <v>615033.04077881726</v>
      </c>
      <c r="E110" s="59">
        <f t="shared" si="28"/>
        <v>490573.79090355028</v>
      </c>
      <c r="F110" s="59">
        <f t="shared" si="28"/>
        <v>336811.83086981147</v>
      </c>
      <c r="G110" s="59">
        <f t="shared" si="28"/>
        <v>271551.76511495712</v>
      </c>
      <c r="H110" s="59">
        <f t="shared" si="28"/>
        <v>197150.00880054705</v>
      </c>
      <c r="I110" s="59">
        <f t="shared" si="28"/>
        <v>124740.98700121214</v>
      </c>
      <c r="J110" s="59">
        <f t="shared" si="28"/>
        <v>90933.502066188899</v>
      </c>
      <c r="K110" s="58"/>
      <c r="L110" s="58"/>
      <c r="M110" s="58"/>
      <c r="N110" s="58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2:23" ht="15" x14ac:dyDescent="0.2">
      <c r="B111" s="103">
        <f t="shared" si="27"/>
        <v>60</v>
      </c>
      <c r="C111" s="104">
        <f t="shared" si="27"/>
        <v>19</v>
      </c>
      <c r="D111" s="105">
        <f t="shared" si="28"/>
        <v>664864.04022149288</v>
      </c>
      <c r="E111" s="105">
        <f t="shared" si="28"/>
        <v>529791.6565155508</v>
      </c>
      <c r="F111" s="105">
        <f t="shared" si="28"/>
        <v>368759.41890205326</v>
      </c>
      <c r="G111" s="105">
        <f t="shared" si="28"/>
        <v>296183.33919333422</v>
      </c>
      <c r="H111" s="105">
        <f t="shared" si="28"/>
        <v>215185.72900426167</v>
      </c>
      <c r="I111" s="105">
        <f t="shared" si="28"/>
        <v>137506.07323959231</v>
      </c>
      <c r="J111" s="105">
        <f t="shared" si="28"/>
        <v>100534.88754393748</v>
      </c>
      <c r="K111" s="106"/>
      <c r="L111" s="106"/>
      <c r="M111" s="106"/>
      <c r="N111" s="58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2:23" ht="15" x14ac:dyDescent="0.2">
      <c r="B112" s="97">
        <f t="shared" si="27"/>
        <v>61</v>
      </c>
      <c r="C112" s="98">
        <f t="shared" si="27"/>
        <v>20</v>
      </c>
      <c r="D112" s="59">
        <f t="shared" si="28"/>
        <v>718183.20962515578</v>
      </c>
      <c r="E112" s="59">
        <f t="shared" si="28"/>
        <v>571950.86204845132</v>
      </c>
      <c r="F112" s="59">
        <f t="shared" si="28"/>
        <v>403262.8139768744</v>
      </c>
      <c r="G112" s="59">
        <f t="shared" si="28"/>
        <v>322785.4391979815</v>
      </c>
      <c r="H112" s="59">
        <f t="shared" si="28"/>
        <v>234754.48542529202</v>
      </c>
      <c r="I112" s="59">
        <f t="shared" si="28"/>
        <v>151420.01723942673</v>
      </c>
      <c r="J112" s="59">
        <f t="shared" si="28"/>
        <v>111000.39771468344</v>
      </c>
      <c r="K112" s="58"/>
      <c r="L112" s="58"/>
      <c r="M112" s="58"/>
      <c r="N112" s="58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2:23" ht="15" x14ac:dyDescent="0.2">
      <c r="B113" s="97">
        <f t="shared" si="27"/>
        <v>62</v>
      </c>
      <c r="C113" s="98">
        <f t="shared" si="27"/>
        <v>21</v>
      </c>
      <c r="D113" s="59">
        <f t="shared" si="28"/>
        <v>775234.72088707506</v>
      </c>
      <c r="E113" s="59">
        <f t="shared" si="28"/>
        <v>617272.00799631944</v>
      </c>
      <c r="F113" s="59">
        <f t="shared" si="28"/>
        <v>440526.48065768118</v>
      </c>
      <c r="G113" s="59">
        <f t="shared" si="28"/>
        <v>351515.70720300061</v>
      </c>
      <c r="H113" s="59">
        <f t="shared" si="28"/>
        <v>255986.58614210994</v>
      </c>
      <c r="I113" s="59">
        <f t="shared" si="28"/>
        <v>166586.21619924624</v>
      </c>
      <c r="J113" s="59">
        <f t="shared" si="28"/>
        <v>122407.80380079652</v>
      </c>
      <c r="K113" s="58"/>
      <c r="L113" s="58"/>
      <c r="M113" s="58"/>
      <c r="N113" s="58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2:23" ht="15" x14ac:dyDescent="0.2">
      <c r="B114" s="97">
        <f t="shared" si="27"/>
        <v>63</v>
      </c>
      <c r="C114" s="98">
        <f t="shared" si="27"/>
        <v>22</v>
      </c>
      <c r="D114" s="59">
        <f t="shared" si="28"/>
        <v>836279.83793732873</v>
      </c>
      <c r="E114" s="59">
        <f t="shared" si="28"/>
        <v>665992.23989027762</v>
      </c>
      <c r="F114" s="59">
        <f t="shared" si="28"/>
        <v>480771.24067295255</v>
      </c>
      <c r="G114" s="59">
        <f t="shared" si="28"/>
        <v>382544.39664842124</v>
      </c>
      <c r="H114" s="59">
        <f t="shared" si="28"/>
        <v>279023.41541985737</v>
      </c>
      <c r="I114" s="59">
        <f t="shared" si="28"/>
        <v>183117.3730654495</v>
      </c>
      <c r="J114" s="59">
        <f t="shared" si="28"/>
        <v>134841.87643465979</v>
      </c>
      <c r="K114" s="58"/>
      <c r="L114" s="58"/>
      <c r="M114" s="58"/>
      <c r="N114" s="58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2:23" ht="15" x14ac:dyDescent="0.2">
      <c r="B115" s="97">
        <f t="shared" si="27"/>
        <v>64</v>
      </c>
      <c r="C115" s="98">
        <f t="shared" si="27"/>
        <v>23</v>
      </c>
      <c r="D115" s="59">
        <f t="shared" si="28"/>
        <v>901598.11318110011</v>
      </c>
      <c r="E115" s="59">
        <f t="shared" si="28"/>
        <v>718366.48917628266</v>
      </c>
      <c r="F115" s="59">
        <f t="shared" si="28"/>
        <v>524235.58148944564</v>
      </c>
      <c r="G115" s="59">
        <f t="shared" si="28"/>
        <v>416055.38124947553</v>
      </c>
      <c r="H115" s="59">
        <f t="shared" si="28"/>
        <v>304018.37518621335</v>
      </c>
      <c r="I115" s="59">
        <f t="shared" si="28"/>
        <v>201136.33404961106</v>
      </c>
      <c r="J115" s="59">
        <f t="shared" si="28"/>
        <v>148395.01560557072</v>
      </c>
      <c r="K115" s="58"/>
      <c r="L115" s="58"/>
      <c r="M115" s="58"/>
      <c r="N115" s="58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2:23" ht="15" x14ac:dyDescent="0.2">
      <c r="B116" s="107">
        <f t="shared" si="27"/>
        <v>65</v>
      </c>
      <c r="C116" s="108">
        <f t="shared" si="27"/>
        <v>24</v>
      </c>
      <c r="D116" s="109">
        <f t="shared" si="28"/>
        <v>971488.66769193544</v>
      </c>
      <c r="E116" s="109">
        <f t="shared" si="28"/>
        <v>774668.80715873814</v>
      </c>
      <c r="F116" s="109">
        <f t="shared" si="28"/>
        <v>571177.06957125815</v>
      </c>
      <c r="G116" s="109">
        <f t="shared" si="28"/>
        <v>452247.24461861415</v>
      </c>
      <c r="H116" s="109">
        <f t="shared" si="28"/>
        <v>331137.9065327096</v>
      </c>
      <c r="I116" s="109">
        <f t="shared" si="28"/>
        <v>220777.00152234716</v>
      </c>
      <c r="J116" s="109">
        <f t="shared" si="28"/>
        <v>163167.93730186365</v>
      </c>
      <c r="K116" s="110"/>
      <c r="L116" s="110"/>
      <c r="M116" s="110"/>
      <c r="N116" s="58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2:23" ht="15" x14ac:dyDescent="0.2">
      <c r="B117" s="97">
        <f t="shared" si="27"/>
        <v>66</v>
      </c>
      <c r="C117" s="98">
        <f t="shared" si="27"/>
        <v>25</v>
      </c>
      <c r="D117" s="59"/>
      <c r="E117" s="59">
        <f t="shared" si="28"/>
        <v>835193.79898987769</v>
      </c>
      <c r="F117" s="59">
        <f t="shared" si="28"/>
        <v>621873.87669961562</v>
      </c>
      <c r="G117" s="59">
        <f t="shared" si="28"/>
        <v>491334.45705728384</v>
      </c>
      <c r="H117" s="59">
        <f t="shared" si="28"/>
        <v>360562.59804365801</v>
      </c>
      <c r="I117" s="59">
        <f t="shared" si="28"/>
        <v>242185.32906762953</v>
      </c>
      <c r="J117" s="59">
        <f t="shared" si="28"/>
        <v>179270.42195082296</v>
      </c>
      <c r="K117" s="58"/>
      <c r="L117" s="58"/>
      <c r="M117" s="58"/>
      <c r="N117" s="58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2:23" ht="15" x14ac:dyDescent="0.2">
      <c r="B118" s="97">
        <f t="shared" si="27"/>
        <v>67</v>
      </c>
      <c r="C118" s="98">
        <f t="shared" si="27"/>
        <v>26</v>
      </c>
      <c r="D118" s="59"/>
      <c r="E118" s="59">
        <f t="shared" si="28"/>
        <v>900258.16520835273</v>
      </c>
      <c r="F118" s="59">
        <f t="shared" si="28"/>
        <v>676626.42839824175</v>
      </c>
      <c r="G118" s="59">
        <f t="shared" si="28"/>
        <v>533548.64649104711</v>
      </c>
      <c r="H118" s="59">
        <f t="shared" si="28"/>
        <v>392488.38833303703</v>
      </c>
      <c r="I118" s="59">
        <f t="shared" si="28"/>
        <v>265520.40609198733</v>
      </c>
      <c r="J118" s="59">
        <f t="shared" si="28"/>
        <v>196822.1302181886</v>
      </c>
      <c r="K118" s="58"/>
      <c r="L118" s="58"/>
      <c r="M118" s="58"/>
      <c r="N118" s="58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2:23" ht="15" x14ac:dyDescent="0.2">
      <c r="B119" s="97">
        <f t="shared" si="27"/>
        <v>68</v>
      </c>
      <c r="C119" s="98">
        <f t="shared" si="27"/>
        <v>27</v>
      </c>
      <c r="D119" s="59"/>
      <c r="E119" s="59">
        <f t="shared" si="28"/>
        <v>970202.35889321344</v>
      </c>
      <c r="F119" s="59">
        <f t="shared" si="28"/>
        <v>735759.18423275801</v>
      </c>
      <c r="G119" s="59">
        <f t="shared" si="28"/>
        <v>579139.97107951145</v>
      </c>
      <c r="H119" s="59">
        <f t="shared" si="28"/>
        <v>427127.87079701328</v>
      </c>
      <c r="I119" s="59">
        <f t="shared" si="28"/>
        <v>290955.64004853729</v>
      </c>
      <c r="J119" s="59">
        <f t="shared" si="28"/>
        <v>215953.49222961714</v>
      </c>
      <c r="K119" s="58"/>
      <c r="L119" s="58"/>
      <c r="M119" s="58"/>
      <c r="N119" s="58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2:23" ht="15" x14ac:dyDescent="0.2">
      <c r="B120" s="97">
        <f t="shared" si="27"/>
        <v>69</v>
      </c>
      <c r="C120" s="98">
        <f t="shared" si="27"/>
        <v>28</v>
      </c>
      <c r="D120" s="59"/>
      <c r="E120" s="59">
        <f t="shared" si="28"/>
        <v>1045392.3671044387</v>
      </c>
      <c r="F120" s="59">
        <f t="shared" si="28"/>
        <v>799622.56053403555</v>
      </c>
      <c r="G120" s="59">
        <f t="shared" si="28"/>
        <v>628378.60163505294</v>
      </c>
      <c r="H120" s="59">
        <f t="shared" si="28"/>
        <v>464711.70927042753</v>
      </c>
      <c r="I120" s="59">
        <f t="shared" si="28"/>
        <v>318680.04506117676</v>
      </c>
      <c r="J120" s="59">
        <f t="shared" si="28"/>
        <v>236806.67682207425</v>
      </c>
      <c r="K120" s="58"/>
      <c r="L120" s="58"/>
      <c r="M120" s="58"/>
      <c r="N120" s="58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2:23" ht="15" x14ac:dyDescent="0.2">
      <c r="B121" s="111">
        <f t="shared" si="27"/>
        <v>70</v>
      </c>
      <c r="C121" s="112">
        <f t="shared" si="27"/>
        <v>29</v>
      </c>
      <c r="D121" s="72"/>
      <c r="E121" s="72">
        <f t="shared" si="28"/>
        <v>1126221.6259315058</v>
      </c>
      <c r="F121" s="72">
        <f t="shared" si="28"/>
        <v>868595.00693941524</v>
      </c>
      <c r="G121" s="72">
        <f t="shared" si="28"/>
        <v>681556.32263503771</v>
      </c>
      <c r="H121" s="72">
        <f t="shared" si="28"/>
        <v>505490.17401408195</v>
      </c>
      <c r="I121" s="72">
        <f t="shared" si="28"/>
        <v>348899.64652495377</v>
      </c>
      <c r="J121" s="72">
        <f t="shared" si="28"/>
        <v>259536.6480278525</v>
      </c>
      <c r="K121" s="71"/>
      <c r="L121" s="71"/>
      <c r="M121" s="71"/>
      <c r="N121" s="58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2:23" ht="15" x14ac:dyDescent="0.2">
      <c r="B122" s="97">
        <f t="shared" si="27"/>
        <v>71</v>
      </c>
      <c r="C122" s="98">
        <f t="shared" si="27"/>
        <v>30</v>
      </c>
      <c r="D122" s="59"/>
      <c r="E122" s="59" t="s">
        <v>12</v>
      </c>
      <c r="F122" s="59">
        <f t="shared" si="28"/>
        <v>943085.2490572253</v>
      </c>
      <c r="G122" s="59">
        <f t="shared" si="28"/>
        <v>738988.26131502131</v>
      </c>
      <c r="H122" s="59">
        <f t="shared" si="28"/>
        <v>549734.808260947</v>
      </c>
      <c r="I122" s="59">
        <f t="shared" si="28"/>
        <v>381839.01212047075</v>
      </c>
      <c r="J122" s="59">
        <f t="shared" si="28"/>
        <v>284312.31664215081</v>
      </c>
      <c r="K122" s="58"/>
      <c r="L122" s="58"/>
      <c r="M122" s="58"/>
      <c r="N122" s="58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2:23" ht="15" x14ac:dyDescent="0.2">
      <c r="B123" s="97">
        <f t="shared" si="27"/>
        <v>72</v>
      </c>
      <c r="C123" s="98">
        <f t="shared" si="27"/>
        <v>31</v>
      </c>
      <c r="D123" s="59"/>
      <c r="E123" s="59"/>
      <c r="F123" s="59">
        <f t="shared" si="28"/>
        <v>1023534.7105444602</v>
      </c>
      <c r="G123" s="59">
        <f t="shared" si="28"/>
        <v>801014.7550894036</v>
      </c>
      <c r="H123" s="59">
        <f t="shared" si="28"/>
        <v>597740.23641879566</v>
      </c>
      <c r="I123" s="59">
        <f t="shared" si="28"/>
        <v>417742.92061958427</v>
      </c>
      <c r="J123" s="59">
        <f t="shared" si="28"/>
        <v>311317.79543173598</v>
      </c>
      <c r="K123" s="58"/>
      <c r="L123" s="58"/>
      <c r="M123" s="58"/>
      <c r="N123" s="58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2:23" ht="15" x14ac:dyDescent="0.2">
      <c r="B124" s="97">
        <f t="shared" si="27"/>
        <v>73</v>
      </c>
      <c r="C124" s="98">
        <f t="shared" si="27"/>
        <v>32</v>
      </c>
      <c r="D124" s="59"/>
      <c r="E124" s="59"/>
      <c r="F124" s="59">
        <f t="shared" si="28"/>
        <v>1110420.1289506739</v>
      </c>
      <c r="G124" s="59">
        <f t="shared" si="28"/>
        <v>868003.36836573645</v>
      </c>
      <c r="H124" s="59">
        <f t="shared" si="28"/>
        <v>649826.1259700614</v>
      </c>
      <c r="I124" s="59">
        <f t="shared" si="28"/>
        <v>456878.18088361801</v>
      </c>
      <c r="J124" s="59">
        <f t="shared" si="28"/>
        <v>340753.7673123838</v>
      </c>
      <c r="K124" s="58"/>
      <c r="L124" s="58"/>
      <c r="M124" s="58"/>
      <c r="N124" s="58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2:23" ht="15" x14ac:dyDescent="0.2">
      <c r="B125" s="97">
        <f t="shared" ref="B125:C140" si="29">+B124+1</f>
        <v>74</v>
      </c>
      <c r="C125" s="98">
        <f t="shared" si="29"/>
        <v>33</v>
      </c>
      <c r="D125" s="59"/>
      <c r="E125" s="59"/>
      <c r="F125" s="59">
        <f t="shared" si="28"/>
        <v>1204256.3808293848</v>
      </c>
      <c r="G125" s="59">
        <f t="shared" si="28"/>
        <v>940351.07070417597</v>
      </c>
      <c r="H125" s="59">
        <f t="shared" si="28"/>
        <v>706339.31613318482</v>
      </c>
      <c r="I125" s="59">
        <f t="shared" si="28"/>
        <v>499535.61457141477</v>
      </c>
      <c r="J125" s="59">
        <f t="shared" si="28"/>
        <v>372838.97666228993</v>
      </c>
      <c r="K125" s="58"/>
      <c r="L125" s="58"/>
      <c r="M125" s="58"/>
      <c r="N125" s="58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2:23" ht="15" x14ac:dyDescent="0.2">
      <c r="B126" s="113">
        <f t="shared" si="29"/>
        <v>75</v>
      </c>
      <c r="C126" s="114">
        <f t="shared" si="29"/>
        <v>34</v>
      </c>
      <c r="D126" s="75"/>
      <c r="E126" s="75"/>
      <c r="F126" s="75">
        <f t="shared" ref="F126:J141" si="30">+(+F125+F$26)*(1+F$19)</f>
        <v>1305599.5328583925</v>
      </c>
      <c r="G126" s="75">
        <f t="shared" si="30"/>
        <v>1018486.5892296906</v>
      </c>
      <c r="H126" s="75">
        <f t="shared" si="30"/>
        <v>767656.12746017368</v>
      </c>
      <c r="I126" s="75">
        <f t="shared" si="30"/>
        <v>546032.21729111322</v>
      </c>
      <c r="J126" s="75">
        <f t="shared" si="30"/>
        <v>407811.85485368763</v>
      </c>
      <c r="K126" s="74"/>
      <c r="L126" s="74"/>
      <c r="M126" s="74"/>
      <c r="N126" s="58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2:23" ht="15" x14ac:dyDescent="0.2">
      <c r="B127" s="97">
        <f t="shared" si="29"/>
        <v>76</v>
      </c>
      <c r="C127" s="98">
        <f t="shared" si="29"/>
        <v>35</v>
      </c>
      <c r="D127" s="59"/>
      <c r="E127" s="59"/>
      <c r="F127" s="59"/>
      <c r="G127" s="59">
        <f t="shared" si="30"/>
        <v>1102872.9492372465</v>
      </c>
      <c r="H127" s="59">
        <f t="shared" si="30"/>
        <v>834184.86774995655</v>
      </c>
      <c r="I127" s="59">
        <f t="shared" si="30"/>
        <v>596713.51425558457</v>
      </c>
      <c r="J127" s="59">
        <f t="shared" si="30"/>
        <v>445932.29208231112</v>
      </c>
      <c r="K127" s="58"/>
      <c r="L127" s="58"/>
      <c r="M127" s="58"/>
      <c r="N127" s="58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2:23" ht="15" x14ac:dyDescent="0.2">
      <c r="B128" s="97">
        <f t="shared" si="29"/>
        <v>77</v>
      </c>
      <c r="C128" s="98">
        <f t="shared" si="29"/>
        <v>36</v>
      </c>
      <c r="D128" s="59"/>
      <c r="E128" s="59"/>
      <c r="F128" s="59"/>
      <c r="G128" s="59">
        <f t="shared" si="30"/>
        <v>1194010.218045407</v>
      </c>
      <c r="H128" s="59">
        <f t="shared" si="30"/>
        <v>906368.55096437095</v>
      </c>
      <c r="I128" s="59">
        <f t="shared" si="30"/>
        <v>651956.12794685829</v>
      </c>
      <c r="J128" s="59">
        <f t="shared" si="30"/>
        <v>487483.56866151071</v>
      </c>
      <c r="K128" s="58"/>
      <c r="L128" s="58"/>
      <c r="M128" s="58"/>
      <c r="N128" s="58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2:23" ht="15" x14ac:dyDescent="0.2">
      <c r="B129" s="97">
        <f t="shared" si="29"/>
        <v>78</v>
      </c>
      <c r="C129" s="98">
        <f t="shared" si="29"/>
        <v>37</v>
      </c>
      <c r="D129" s="59"/>
      <c r="E129" s="59"/>
      <c r="F129" s="59"/>
      <c r="G129" s="59">
        <f t="shared" si="30"/>
        <v>1292438.4683582201</v>
      </c>
      <c r="H129" s="59">
        <f t="shared" si="30"/>
        <v>984687.8472520106</v>
      </c>
      <c r="I129" s="59">
        <f t="shared" si="30"/>
        <v>712170.57687034667</v>
      </c>
      <c r="J129" s="59">
        <f t="shared" si="30"/>
        <v>532774.46013283823</v>
      </c>
      <c r="K129" s="58"/>
      <c r="L129" s="58"/>
      <c r="M129" s="58"/>
      <c r="N129" s="58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2:23" ht="15" x14ac:dyDescent="0.2">
      <c r="B130" s="97">
        <f t="shared" si="29"/>
        <v>79</v>
      </c>
      <c r="C130" s="98">
        <f t="shared" si="29"/>
        <v>38</v>
      </c>
      <c r="D130" s="59"/>
      <c r="E130" s="59"/>
      <c r="F130" s="59"/>
      <c r="G130" s="59">
        <f t="shared" si="30"/>
        <v>1398740.9786960583</v>
      </c>
      <c r="H130" s="59">
        <f t="shared" si="30"/>
        <v>1069664.2837240996</v>
      </c>
      <c r="I130" s="59">
        <f t="shared" si="30"/>
        <v>777804.326196949</v>
      </c>
      <c r="J130" s="59">
        <f t="shared" si="30"/>
        <v>582141.53183658526</v>
      </c>
      <c r="K130" s="58"/>
      <c r="L130" s="58"/>
      <c r="M130" s="58"/>
      <c r="N130" s="58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2:23" ht="15" x14ac:dyDescent="0.2">
      <c r="B131" s="115">
        <f t="shared" si="29"/>
        <v>80</v>
      </c>
      <c r="C131" s="116">
        <f t="shared" si="29"/>
        <v>39</v>
      </c>
      <c r="D131" s="117"/>
      <c r="E131" s="117"/>
      <c r="F131" s="117"/>
      <c r="G131" s="117">
        <f t="shared" si="30"/>
        <v>1513547.6898609237</v>
      </c>
      <c r="H131" s="117">
        <f t="shared" si="30"/>
        <v>1161863.7172963161</v>
      </c>
      <c r="I131" s="117">
        <f t="shared" si="30"/>
        <v>849345.1129629456</v>
      </c>
      <c r="J131" s="117">
        <f t="shared" si="30"/>
        <v>635951.63999366958</v>
      </c>
      <c r="K131" s="118"/>
      <c r="L131" s="118"/>
      <c r="M131" s="118"/>
      <c r="N131" s="58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2:23" ht="15" x14ac:dyDescent="0.2">
      <c r="B132" s="119">
        <f t="shared" si="29"/>
        <v>81</v>
      </c>
      <c r="C132" s="120">
        <f t="shared" si="29"/>
        <v>40</v>
      </c>
      <c r="D132" s="83"/>
      <c r="E132" s="83"/>
      <c r="F132" s="83"/>
      <c r="G132" s="83"/>
      <c r="H132" s="83">
        <f t="shared" si="30"/>
        <v>1261900.102722171</v>
      </c>
      <c r="I132" s="83">
        <f t="shared" si="30"/>
        <v>927324.57053788181</v>
      </c>
      <c r="J132" s="83">
        <f t="shared" si="30"/>
        <v>694604.65788489149</v>
      </c>
      <c r="K132" s="82"/>
      <c r="L132" s="82"/>
      <c r="M132" s="82"/>
      <c r="N132" s="82"/>
      <c r="O132" s="121"/>
      <c r="P132" s="121"/>
      <c r="Q132" s="121"/>
      <c r="R132" s="121"/>
      <c r="S132" s="121"/>
      <c r="T132" s="121"/>
      <c r="U132" s="121"/>
      <c r="V132" s="121"/>
      <c r="W132" s="121"/>
    </row>
    <row r="133" spans="2:23" ht="15" x14ac:dyDescent="0.2">
      <c r="B133" s="43">
        <f t="shared" si="29"/>
        <v>82</v>
      </c>
      <c r="C133" s="93">
        <f t="shared" si="29"/>
        <v>41</v>
      </c>
      <c r="D133" s="50"/>
      <c r="E133" s="50"/>
      <c r="F133" s="50"/>
      <c r="G133" s="50"/>
      <c r="H133" s="50">
        <f t="shared" si="30"/>
        <v>1370439.5809092235</v>
      </c>
      <c r="I133" s="50">
        <f t="shared" si="30"/>
        <v>1012322.1792945623</v>
      </c>
      <c r="J133" s="50">
        <f t="shared" si="30"/>
        <v>758536.44738632336</v>
      </c>
      <c r="O133" s="49"/>
      <c r="P133" s="49"/>
      <c r="Q133" s="49"/>
      <c r="R133" s="49"/>
      <c r="S133" s="49"/>
      <c r="T133" s="49"/>
      <c r="U133" s="49"/>
      <c r="V133" s="49"/>
      <c r="W133" s="49"/>
    </row>
    <row r="134" spans="2:23" ht="15" x14ac:dyDescent="0.2">
      <c r="B134" s="43">
        <f t="shared" si="29"/>
        <v>83</v>
      </c>
      <c r="C134" s="93">
        <f t="shared" si="29"/>
        <v>42</v>
      </c>
      <c r="D134" s="50"/>
      <c r="E134" s="50"/>
      <c r="F134" s="50"/>
      <c r="G134" s="50"/>
      <c r="H134" s="50">
        <f t="shared" si="30"/>
        <v>1488204.9147421755</v>
      </c>
      <c r="I134" s="50">
        <f t="shared" si="30"/>
        <v>1104969.5728393442</v>
      </c>
      <c r="J134" s="50">
        <f t="shared" si="30"/>
        <v>828222.09794288408</v>
      </c>
      <c r="O134" s="49"/>
      <c r="P134" s="49"/>
      <c r="Q134" s="49"/>
      <c r="R134" s="49"/>
      <c r="S134" s="49"/>
      <c r="T134" s="49"/>
      <c r="U134" s="49"/>
      <c r="V134" s="49"/>
      <c r="W134" s="49"/>
    </row>
    <row r="135" spans="2:23" ht="15" x14ac:dyDescent="0.2">
      <c r="B135" s="43">
        <f t="shared" si="29"/>
        <v>84</v>
      </c>
      <c r="C135" s="93">
        <f t="shared" si="29"/>
        <v>43</v>
      </c>
      <c r="D135" s="50"/>
      <c r="E135" s="50"/>
      <c r="F135" s="50"/>
      <c r="G135" s="50"/>
      <c r="H135" s="50">
        <f t="shared" si="30"/>
        <v>1615980.3019509283</v>
      </c>
      <c r="I135" s="50">
        <f t="shared" si="30"/>
        <v>1205955.2318031562</v>
      </c>
      <c r="J135" s="50">
        <f t="shared" si="30"/>
        <v>904179.45704953524</v>
      </c>
      <c r="O135" s="49"/>
      <c r="P135" s="49"/>
      <c r="Q135" s="49"/>
      <c r="R135" s="49"/>
      <c r="S135" s="49"/>
      <c r="T135" s="49"/>
      <c r="U135" s="49"/>
      <c r="V135" s="49"/>
      <c r="W135" s="49"/>
    </row>
    <row r="136" spans="2:23" ht="15" x14ac:dyDescent="0.2">
      <c r="B136" s="122">
        <f t="shared" si="29"/>
        <v>85</v>
      </c>
      <c r="C136" s="123">
        <f t="shared" si="29"/>
        <v>44</v>
      </c>
      <c r="D136" s="81"/>
      <c r="E136" s="81"/>
      <c r="F136" s="81"/>
      <c r="G136" s="81"/>
      <c r="H136" s="81">
        <f t="shared" si="30"/>
        <v>1754616.5970724253</v>
      </c>
      <c r="I136" s="81">
        <f t="shared" si="30"/>
        <v>1316029.6000737115</v>
      </c>
      <c r="J136" s="81">
        <f t="shared" si="30"/>
        <v>986972.978475785</v>
      </c>
      <c r="K136" s="80"/>
      <c r="L136" s="80"/>
      <c r="M136" s="80"/>
      <c r="N136" s="82"/>
      <c r="O136" s="121"/>
      <c r="P136" s="121"/>
      <c r="Q136" s="121"/>
      <c r="R136" s="121"/>
      <c r="S136" s="121"/>
      <c r="T136" s="121"/>
      <c r="U136" s="121"/>
      <c r="V136" s="121"/>
      <c r="W136" s="121"/>
    </row>
    <row r="137" spans="2:23" ht="15" x14ac:dyDescent="0.2">
      <c r="B137" s="43">
        <f t="shared" si="29"/>
        <v>86</v>
      </c>
      <c r="C137" s="93">
        <f>+C136+1</f>
        <v>45</v>
      </c>
      <c r="D137" s="50"/>
      <c r="E137" s="50"/>
      <c r="F137" s="50"/>
      <c r="G137" s="50"/>
      <c r="H137" s="50"/>
      <c r="I137" s="50">
        <f t="shared" si="30"/>
        <v>1436010.6614886166</v>
      </c>
      <c r="J137" s="50">
        <f t="shared" si="30"/>
        <v>1077217.9168303972</v>
      </c>
      <c r="O137" s="5" t="s">
        <v>12</v>
      </c>
      <c r="U137" s="5" t="s">
        <v>12</v>
      </c>
      <c r="W137" s="5" t="s">
        <v>12</v>
      </c>
    </row>
    <row r="138" spans="2:23" ht="15" x14ac:dyDescent="0.2">
      <c r="B138" s="43">
        <f t="shared" si="29"/>
        <v>87</v>
      </c>
      <c r="C138" s="93">
        <f t="shared" si="29"/>
        <v>46</v>
      </c>
      <c r="D138" s="50"/>
      <c r="E138" s="50"/>
      <c r="F138" s="50"/>
      <c r="G138" s="50"/>
      <c r="H138" s="50"/>
      <c r="I138" s="50">
        <f t="shared" si="30"/>
        <v>1566790.0184308633</v>
      </c>
      <c r="J138" s="50">
        <f t="shared" si="30"/>
        <v>1175584.8996369247</v>
      </c>
    </row>
    <row r="139" spans="2:23" ht="15" x14ac:dyDescent="0.2">
      <c r="B139" s="43">
        <f t="shared" si="29"/>
        <v>88</v>
      </c>
      <c r="C139" s="93">
        <f t="shared" si="29"/>
        <v>47</v>
      </c>
      <c r="D139" s="50"/>
      <c r="E139" s="50"/>
      <c r="F139" s="50"/>
      <c r="G139" s="50"/>
      <c r="H139" s="50"/>
      <c r="I139" s="50">
        <f t="shared" si="30"/>
        <v>1709339.5174979123</v>
      </c>
      <c r="J139" s="50">
        <f t="shared" si="30"/>
        <v>1282804.9108960398</v>
      </c>
    </row>
    <row r="140" spans="2:23" ht="15" x14ac:dyDescent="0.2">
      <c r="B140" s="43">
        <f t="shared" si="29"/>
        <v>89</v>
      </c>
      <c r="C140" s="93">
        <f t="shared" si="29"/>
        <v>48</v>
      </c>
      <c r="D140" s="50"/>
      <c r="E140" s="50"/>
      <c r="F140" s="50"/>
      <c r="G140" s="50"/>
      <c r="H140" s="50"/>
      <c r="I140" s="50">
        <f t="shared" si="30"/>
        <v>1864718.4714809956</v>
      </c>
      <c r="J140" s="50">
        <f t="shared" si="30"/>
        <v>1399674.7231684751</v>
      </c>
    </row>
    <row r="141" spans="2:23" ht="15" x14ac:dyDescent="0.2">
      <c r="B141" s="124">
        <f t="shared" ref="B141:C146" si="31">+B140+1</f>
        <v>90</v>
      </c>
      <c r="C141" s="125">
        <f t="shared" si="31"/>
        <v>49</v>
      </c>
      <c r="D141" s="126"/>
      <c r="E141" s="126"/>
      <c r="F141" s="126"/>
      <c r="G141" s="126"/>
      <c r="H141" s="126"/>
      <c r="I141" s="126">
        <f t="shared" si="30"/>
        <v>2034081.5313225565</v>
      </c>
      <c r="J141" s="126">
        <f t="shared" si="30"/>
        <v>1527062.8185454297</v>
      </c>
      <c r="K141" s="127"/>
      <c r="L141" s="127"/>
      <c r="M141" s="127"/>
    </row>
    <row r="142" spans="2:23" ht="15" x14ac:dyDescent="0.2">
      <c r="B142" s="43">
        <f t="shared" si="31"/>
        <v>91</v>
      </c>
      <c r="C142" s="93">
        <f t="shared" si="31"/>
        <v>50</v>
      </c>
      <c r="D142" s="50"/>
      <c r="E142" s="50"/>
      <c r="F142" s="50"/>
      <c r="G142" s="50"/>
      <c r="H142" s="50"/>
      <c r="I142" s="50"/>
      <c r="J142" s="50">
        <f t="shared" ref="J142:K146" si="32">+(+J141+J$26)*(1+J$19)</f>
        <v>1665915.8425063102</v>
      </c>
    </row>
    <row r="143" spans="2:23" ht="15" x14ac:dyDescent="0.2">
      <c r="B143" s="43">
        <f t="shared" si="31"/>
        <v>92</v>
      </c>
      <c r="C143" s="93">
        <f t="shared" si="31"/>
        <v>51</v>
      </c>
      <c r="D143" s="50"/>
      <c r="E143" s="50"/>
      <c r="F143" s="50"/>
      <c r="G143" s="50"/>
      <c r="H143" s="50"/>
      <c r="I143" s="50"/>
      <c r="J143" s="50">
        <f t="shared" si="32"/>
        <v>1817265.63862367</v>
      </c>
    </row>
    <row r="144" spans="2:23" ht="15" x14ac:dyDescent="0.2">
      <c r="B144" s="43">
        <f t="shared" si="31"/>
        <v>93</v>
      </c>
      <c r="C144" s="93">
        <f t="shared" si="31"/>
        <v>52</v>
      </c>
      <c r="D144" s="50"/>
      <c r="E144" s="50"/>
      <c r="F144" s="50"/>
      <c r="G144" s="50"/>
      <c r="H144" s="50"/>
      <c r="I144" s="50"/>
      <c r="J144" s="50">
        <f t="shared" si="32"/>
        <v>1982236.916391592</v>
      </c>
      <c r="K144" s="58"/>
    </row>
    <row r="145" spans="2:13" ht="15" x14ac:dyDescent="0.2">
      <c r="B145" s="43">
        <f t="shared" si="31"/>
        <v>94</v>
      </c>
      <c r="C145" s="93">
        <f t="shared" si="31"/>
        <v>53</v>
      </c>
      <c r="D145" s="50"/>
      <c r="E145" s="50"/>
      <c r="F145" s="50"/>
      <c r="G145" s="50"/>
      <c r="H145" s="50"/>
      <c r="I145" s="50"/>
      <c r="J145" s="50">
        <f t="shared" si="32"/>
        <v>2162055.6091586272</v>
      </c>
    </row>
    <row r="146" spans="2:13" ht="15" x14ac:dyDescent="0.2">
      <c r="B146" s="128">
        <f t="shared" si="31"/>
        <v>95</v>
      </c>
      <c r="C146" s="129">
        <f t="shared" si="31"/>
        <v>54</v>
      </c>
      <c r="D146" s="89"/>
      <c r="E146" s="89"/>
      <c r="F146" s="89"/>
      <c r="G146" s="89"/>
      <c r="H146" s="89"/>
      <c r="I146" s="89"/>
      <c r="J146" s="89">
        <f t="shared" si="32"/>
        <v>2358057.9842746956</v>
      </c>
      <c r="K146" s="88"/>
      <c r="L146" s="88"/>
      <c r="M146" s="88"/>
    </row>
    <row r="147" spans="2:13" ht="15" x14ac:dyDescent="0.2">
      <c r="B147" s="5"/>
      <c r="C147" s="93"/>
    </row>
  </sheetData>
  <mergeCells count="2">
    <mergeCell ref="B3:M3"/>
    <mergeCell ref="B2:M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</dc:creator>
  <cp:lastModifiedBy>TPW</cp:lastModifiedBy>
  <dcterms:created xsi:type="dcterms:W3CDTF">2014-11-13T17:29:29Z</dcterms:created>
  <dcterms:modified xsi:type="dcterms:W3CDTF">2014-11-13T17:35:03Z</dcterms:modified>
</cp:coreProperties>
</file>