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Q190" i="1" l="1"/>
  <c r="AQ191" i="1" s="1"/>
  <c r="AL190" i="1"/>
  <c r="AL191" i="1" s="1"/>
  <c r="AR189" i="1"/>
  <c r="AS189" i="1" s="1"/>
  <c r="AT189" i="1" s="1"/>
  <c r="AN189" i="1"/>
  <c r="AO189" i="1" s="1"/>
  <c r="AM190" i="1" s="1"/>
  <c r="AM189" i="1"/>
  <c r="N95" i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M95" i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N94" i="1"/>
  <c r="N93" i="1"/>
  <c r="O94" i="1" s="1"/>
  <c r="O95" i="1" s="1"/>
  <c r="V77" i="1"/>
  <c r="V78" i="1" s="1"/>
  <c r="V67" i="1"/>
  <c r="V68" i="1" s="1"/>
  <c r="V57" i="1"/>
  <c r="V56" i="1"/>
  <c r="V58" i="1" s="1"/>
  <c r="V46" i="1"/>
  <c r="V47" i="1" s="1"/>
  <c r="V48" i="1" s="1"/>
  <c r="I17" i="1" s="1"/>
  <c r="V44" i="1"/>
  <c r="V36" i="1"/>
  <c r="V34" i="1"/>
  <c r="V35" i="1" s="1"/>
  <c r="V30" i="1"/>
  <c r="O27" i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V23" i="1"/>
  <c r="V24" i="1" s="1"/>
  <c r="V25" i="1" s="1"/>
  <c r="I20" i="1" s="1"/>
  <c r="I19" i="1"/>
  <c r="I18" i="1"/>
  <c r="O17" i="1"/>
  <c r="O18" i="1" s="1"/>
  <c r="O19" i="1" s="1"/>
  <c r="O20" i="1" s="1"/>
  <c r="O21" i="1" s="1"/>
  <c r="O22" i="1" s="1"/>
  <c r="O23" i="1" s="1"/>
  <c r="O24" i="1" s="1"/>
  <c r="O25" i="1" s="1"/>
  <c r="R16" i="1"/>
  <c r="E16" i="1"/>
  <c r="R15" i="1"/>
  <c r="W13" i="1"/>
  <c r="V13" i="1"/>
  <c r="R13" i="1"/>
  <c r="R12" i="1"/>
  <c r="I12" i="1"/>
  <c r="V11" i="1"/>
  <c r="R11" i="1"/>
  <c r="R10" i="1"/>
  <c r="O10" i="1"/>
  <c r="O11" i="1" s="1"/>
  <c r="O12" i="1" s="1"/>
  <c r="O13" i="1" s="1"/>
  <c r="O14" i="1" s="1"/>
  <c r="O15" i="1" s="1"/>
  <c r="O16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M10" i="1"/>
  <c r="M11" i="1" s="1"/>
  <c r="M12" i="1" s="1"/>
  <c r="M13" i="1" s="1"/>
  <c r="M14" i="1" s="1"/>
  <c r="M15" i="1" s="1"/>
  <c r="M16" i="1" s="1"/>
  <c r="M17" i="1" s="1"/>
  <c r="R9" i="1"/>
  <c r="V8" i="1"/>
  <c r="M18" i="1" l="1"/>
  <c r="R17" i="1"/>
  <c r="O96" i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R95" i="1"/>
  <c r="R94" i="1"/>
  <c r="AL192" i="1"/>
  <c r="X14" i="1"/>
  <c r="Y14" i="1" s="1"/>
  <c r="I16" i="1" s="1"/>
  <c r="R14" i="1"/>
  <c r="V69" i="1"/>
  <c r="I21" i="1" s="1"/>
  <c r="X13" i="1"/>
  <c r="Y13" i="1" s="1"/>
  <c r="R127" i="1"/>
  <c r="AR190" i="1"/>
  <c r="AS190" i="1" s="1"/>
  <c r="AT190" i="1" s="1"/>
  <c r="R97" i="1"/>
  <c r="R99" i="1"/>
  <c r="R101" i="1"/>
  <c r="R103" i="1"/>
  <c r="R105" i="1"/>
  <c r="R107" i="1"/>
  <c r="R109" i="1"/>
  <c r="R111" i="1"/>
  <c r="R113" i="1"/>
  <c r="R115" i="1"/>
  <c r="R117" i="1"/>
  <c r="R119" i="1"/>
  <c r="R121" i="1"/>
  <c r="R123" i="1"/>
  <c r="R125" i="1"/>
  <c r="AQ192" i="1"/>
  <c r="AN190" i="1"/>
  <c r="AO190" i="1" s="1"/>
  <c r="AT191" i="1" l="1"/>
  <c r="AR191" i="1"/>
  <c r="AS191" i="1" s="1"/>
  <c r="AO191" i="1"/>
  <c r="AM191" i="1"/>
  <c r="AN191" i="1" s="1"/>
  <c r="AQ193" i="1"/>
  <c r="R126" i="1"/>
  <c r="R124" i="1"/>
  <c r="R122" i="1"/>
  <c r="R120" i="1"/>
  <c r="R118" i="1"/>
  <c r="R116" i="1"/>
  <c r="R114" i="1"/>
  <c r="R112" i="1"/>
  <c r="R110" i="1"/>
  <c r="R108" i="1"/>
  <c r="R106" i="1"/>
  <c r="R104" i="1"/>
  <c r="R102" i="1"/>
  <c r="R100" i="1"/>
  <c r="R98" i="1"/>
  <c r="R96" i="1"/>
  <c r="R93" i="1" s="1"/>
  <c r="R92" i="1" s="1"/>
  <c r="E20" i="1" s="1"/>
  <c r="I24" i="1"/>
  <c r="I26" i="1" s="1"/>
  <c r="AL193" i="1"/>
  <c r="M19" i="1"/>
  <c r="R18" i="1"/>
  <c r="M20" i="1" l="1"/>
  <c r="R19" i="1"/>
  <c r="AL194" i="1"/>
  <c r="AQ194" i="1"/>
  <c r="AO192" i="1"/>
  <c r="AM192" i="1"/>
  <c r="AN192" i="1" s="1"/>
  <c r="AT192" i="1"/>
  <c r="AR192" i="1"/>
  <c r="AS192" i="1" s="1"/>
  <c r="AR193" i="1" l="1"/>
  <c r="AS193" i="1" s="1"/>
  <c r="AT193" i="1" s="1"/>
  <c r="AM193" i="1"/>
  <c r="AN193" i="1" s="1"/>
  <c r="AO193" i="1" s="1"/>
  <c r="AQ195" i="1"/>
  <c r="AL195" i="1"/>
  <c r="R20" i="1"/>
  <c r="M21" i="1"/>
  <c r="AM194" i="1" l="1"/>
  <c r="AN194" i="1" s="1"/>
  <c r="AO194" i="1" s="1"/>
  <c r="AR194" i="1"/>
  <c r="AS194" i="1" s="1"/>
  <c r="AT194" i="1" s="1"/>
  <c r="R21" i="1"/>
  <c r="M22" i="1"/>
  <c r="AL196" i="1"/>
  <c r="AQ196" i="1"/>
  <c r="AM195" i="1" l="1"/>
  <c r="AN195" i="1" s="1"/>
  <c r="AO195" i="1" s="1"/>
  <c r="AR195" i="1"/>
  <c r="AS195" i="1" s="1"/>
  <c r="AT195" i="1" s="1"/>
  <c r="R22" i="1"/>
  <c r="M23" i="1"/>
  <c r="AQ197" i="1"/>
  <c r="AL197" i="1"/>
  <c r="AM196" i="1" l="1"/>
  <c r="AN196" i="1" s="1"/>
  <c r="AO196" i="1" s="1"/>
  <c r="AR196" i="1"/>
  <c r="AS196" i="1" s="1"/>
  <c r="AT196" i="1" s="1"/>
  <c r="M24" i="1"/>
  <c r="R23" i="1"/>
  <c r="AL198" i="1"/>
  <c r="AQ198" i="1"/>
  <c r="AR197" i="1" l="1"/>
  <c r="AS197" i="1" s="1"/>
  <c r="AT197" i="1" s="1"/>
  <c r="AM197" i="1"/>
  <c r="AN197" i="1" s="1"/>
  <c r="AO197" i="1" s="1"/>
  <c r="AQ199" i="1"/>
  <c r="AL199" i="1"/>
  <c r="R24" i="1"/>
  <c r="M25" i="1"/>
  <c r="AM198" i="1" l="1"/>
  <c r="AN198" i="1" s="1"/>
  <c r="AO198" i="1" s="1"/>
  <c r="AR198" i="1"/>
  <c r="AS198" i="1" s="1"/>
  <c r="AT198" i="1" s="1"/>
  <c r="M26" i="1"/>
  <c r="R25" i="1"/>
  <c r="AL200" i="1"/>
  <c r="AQ200" i="1"/>
  <c r="AR199" i="1" l="1"/>
  <c r="AS199" i="1" s="1"/>
  <c r="AT199" i="1" s="1"/>
  <c r="AM199" i="1"/>
  <c r="AN199" i="1" s="1"/>
  <c r="AO199" i="1" s="1"/>
  <c r="AQ201" i="1"/>
  <c r="AL201" i="1"/>
  <c r="R26" i="1"/>
  <c r="M27" i="1"/>
  <c r="AM200" i="1" l="1"/>
  <c r="AN200" i="1" s="1"/>
  <c r="AO200" i="1" s="1"/>
  <c r="AR200" i="1"/>
  <c r="AS200" i="1" s="1"/>
  <c r="AT200" i="1" s="1"/>
  <c r="R27" i="1"/>
  <c r="M28" i="1"/>
  <c r="AL202" i="1"/>
  <c r="AQ202" i="1"/>
  <c r="AM201" i="1" l="1"/>
  <c r="AN201" i="1" s="1"/>
  <c r="AO201" i="1" s="1"/>
  <c r="AR201" i="1"/>
  <c r="AS201" i="1" s="1"/>
  <c r="AT201" i="1" s="1"/>
  <c r="M29" i="1"/>
  <c r="R28" i="1"/>
  <c r="AQ203" i="1"/>
  <c r="AL203" i="1"/>
  <c r="AR202" i="1" l="1"/>
  <c r="AS202" i="1" s="1"/>
  <c r="AT202" i="1" s="1"/>
  <c r="AM202" i="1"/>
  <c r="AN202" i="1" s="1"/>
  <c r="AO202" i="1" s="1"/>
  <c r="AL204" i="1"/>
  <c r="AQ204" i="1"/>
  <c r="M30" i="1"/>
  <c r="R29" i="1"/>
  <c r="AM203" i="1" l="1"/>
  <c r="AN203" i="1" s="1"/>
  <c r="AO203" i="1" s="1"/>
  <c r="AR203" i="1"/>
  <c r="AS203" i="1" s="1"/>
  <c r="AT203" i="1" s="1"/>
  <c r="AQ205" i="1"/>
  <c r="AL205" i="1"/>
  <c r="M31" i="1"/>
  <c r="R30" i="1"/>
  <c r="AR204" i="1" l="1"/>
  <c r="AS204" i="1" s="1"/>
  <c r="AT204" i="1" s="1"/>
  <c r="AM204" i="1"/>
  <c r="AN204" i="1" s="1"/>
  <c r="AO204" i="1" s="1"/>
  <c r="AL206" i="1"/>
  <c r="AQ206" i="1"/>
  <c r="R31" i="1"/>
  <c r="M32" i="1"/>
  <c r="AM205" i="1" l="1"/>
  <c r="AN205" i="1" s="1"/>
  <c r="AO205" i="1" s="1"/>
  <c r="AR205" i="1"/>
  <c r="AS205" i="1" s="1"/>
  <c r="AT205" i="1" s="1"/>
  <c r="R32" i="1"/>
  <c r="M33" i="1"/>
  <c r="AQ207" i="1"/>
  <c r="AL207" i="1"/>
  <c r="AT206" i="1" l="1"/>
  <c r="AR206" i="1"/>
  <c r="AS206" i="1" s="1"/>
  <c r="AO206" i="1"/>
  <c r="AM206" i="1"/>
  <c r="AN206" i="1" s="1"/>
  <c r="AL208" i="1"/>
  <c r="AQ208" i="1"/>
  <c r="R33" i="1"/>
  <c r="M34" i="1"/>
  <c r="AM207" i="1" l="1"/>
  <c r="AN207" i="1" s="1"/>
  <c r="AO207" i="1" s="1"/>
  <c r="AR207" i="1"/>
  <c r="AS207" i="1" s="1"/>
  <c r="AT207" i="1" s="1"/>
  <c r="M35" i="1"/>
  <c r="R34" i="1"/>
  <c r="AQ209" i="1"/>
  <c r="AL209" i="1"/>
  <c r="AR208" i="1" l="1"/>
  <c r="AS208" i="1" s="1"/>
  <c r="AT208" i="1" s="1"/>
  <c r="AM208" i="1"/>
  <c r="AN208" i="1" s="1"/>
  <c r="AO208" i="1" s="1"/>
  <c r="AL210" i="1"/>
  <c r="AQ210" i="1"/>
  <c r="R35" i="1"/>
  <c r="M36" i="1"/>
  <c r="AM209" i="1" l="1"/>
  <c r="AN209" i="1" s="1"/>
  <c r="AO209" i="1" s="1"/>
  <c r="AR209" i="1"/>
  <c r="AS209" i="1" s="1"/>
  <c r="AT209" i="1" s="1"/>
  <c r="M37" i="1"/>
  <c r="R36" i="1"/>
  <c r="AQ211" i="1"/>
  <c r="AL211" i="1"/>
  <c r="AT210" i="1" l="1"/>
  <c r="AR210" i="1"/>
  <c r="AS210" i="1" s="1"/>
  <c r="AO210" i="1"/>
  <c r="AM210" i="1"/>
  <c r="AN210" i="1" s="1"/>
  <c r="AL212" i="1"/>
  <c r="AQ212" i="1"/>
  <c r="M38" i="1"/>
  <c r="R37" i="1"/>
  <c r="M39" i="1" l="1"/>
  <c r="R38" i="1"/>
  <c r="AO211" i="1"/>
  <c r="AM211" i="1"/>
  <c r="AN211" i="1" s="1"/>
  <c r="AT211" i="1"/>
  <c r="AR211" i="1"/>
  <c r="AS211" i="1" s="1"/>
  <c r="AQ213" i="1"/>
  <c r="AL213" i="1"/>
  <c r="AR212" i="1" l="1"/>
  <c r="AS212" i="1" s="1"/>
  <c r="AT212" i="1" s="1"/>
  <c r="AM212" i="1"/>
  <c r="AN212" i="1" s="1"/>
  <c r="AO212" i="1" s="1"/>
  <c r="M40" i="1"/>
  <c r="R39" i="1"/>
  <c r="AL214" i="1"/>
  <c r="AQ214" i="1"/>
  <c r="AM213" i="1" l="1"/>
  <c r="AN213" i="1" s="1"/>
  <c r="AO213" i="1" s="1"/>
  <c r="AR213" i="1"/>
  <c r="AS213" i="1" s="1"/>
  <c r="AT213" i="1" s="1"/>
  <c r="AQ215" i="1"/>
  <c r="AL215" i="1"/>
  <c r="M41" i="1"/>
  <c r="R40" i="1"/>
  <c r="AR214" i="1" l="1"/>
  <c r="AS214" i="1" s="1"/>
  <c r="AT214" i="1" s="1"/>
  <c r="AM214" i="1"/>
  <c r="AN214" i="1" s="1"/>
  <c r="AO214" i="1" s="1"/>
  <c r="AL216" i="1"/>
  <c r="AQ216" i="1"/>
  <c r="M42" i="1"/>
  <c r="R41" i="1"/>
  <c r="AO215" i="1" l="1"/>
  <c r="AM215" i="1"/>
  <c r="AN215" i="1" s="1"/>
  <c r="AT215" i="1"/>
  <c r="AR215" i="1"/>
  <c r="AS215" i="1" s="1"/>
  <c r="AQ217" i="1"/>
  <c r="AL217" i="1"/>
  <c r="M43" i="1"/>
  <c r="R42" i="1"/>
  <c r="M44" i="1" l="1"/>
  <c r="R43" i="1"/>
  <c r="AR216" i="1"/>
  <c r="AS216" i="1" s="1"/>
  <c r="AT216" i="1" s="1"/>
  <c r="AM216" i="1"/>
  <c r="AN216" i="1" s="1"/>
  <c r="AO216" i="1" s="1"/>
  <c r="AL218" i="1"/>
  <c r="AQ218" i="1"/>
  <c r="AM217" i="1" l="1"/>
  <c r="AN217" i="1" s="1"/>
  <c r="AO217" i="1" s="1"/>
  <c r="AR217" i="1"/>
  <c r="AS217" i="1" s="1"/>
  <c r="AT217" i="1" s="1"/>
  <c r="AQ219" i="1"/>
  <c r="AL219" i="1"/>
  <c r="M45" i="1"/>
  <c r="R44" i="1"/>
  <c r="AO218" i="1" l="1"/>
  <c r="AM218" i="1"/>
  <c r="AN218" i="1" s="1"/>
  <c r="AT218" i="1"/>
  <c r="AR218" i="1"/>
  <c r="AS218" i="1" s="1"/>
  <c r="AL220" i="1"/>
  <c r="AQ220" i="1"/>
  <c r="R45" i="1"/>
  <c r="M46" i="1"/>
  <c r="AR219" i="1" l="1"/>
  <c r="AS219" i="1" s="1"/>
  <c r="AT219" i="1" s="1"/>
  <c r="AM219" i="1"/>
  <c r="AN219" i="1" s="1"/>
  <c r="AO219" i="1" s="1"/>
  <c r="M47" i="1"/>
  <c r="R46" i="1"/>
  <c r="AQ221" i="1"/>
  <c r="AL221" i="1"/>
  <c r="AO220" i="1" l="1"/>
  <c r="AM220" i="1"/>
  <c r="AN220" i="1" s="1"/>
  <c r="AT220" i="1"/>
  <c r="AR220" i="1"/>
  <c r="AS220" i="1" s="1"/>
  <c r="AL222" i="1"/>
  <c r="AQ222" i="1"/>
  <c r="M48" i="1"/>
  <c r="R47" i="1"/>
  <c r="M49" i="1" l="1"/>
  <c r="R48" i="1"/>
  <c r="R8" i="1" s="1"/>
  <c r="E19" i="1" s="1"/>
  <c r="E24" i="1" s="1"/>
  <c r="E26" i="1" s="1"/>
  <c r="E29" i="1" s="1"/>
  <c r="AR221" i="1"/>
  <c r="AS221" i="1" s="1"/>
  <c r="AT221" i="1" s="1"/>
  <c r="AM221" i="1"/>
  <c r="AN221" i="1" s="1"/>
  <c r="AO221" i="1" s="1"/>
  <c r="AQ223" i="1"/>
  <c r="AL223" i="1"/>
  <c r="AM222" i="1" l="1"/>
  <c r="AN222" i="1" s="1"/>
  <c r="AO222" i="1" s="1"/>
  <c r="AR222" i="1"/>
  <c r="AS222" i="1" s="1"/>
  <c r="AT222" i="1" s="1"/>
  <c r="M50" i="1"/>
  <c r="R49" i="1"/>
  <c r="AR223" i="1" l="1"/>
  <c r="AS223" i="1" s="1"/>
  <c r="AT223" i="1" s="1"/>
  <c r="AM223" i="1"/>
  <c r="AN223" i="1" s="1"/>
  <c r="AO223" i="1" s="1"/>
  <c r="M51" i="1"/>
  <c r="R50" i="1"/>
  <c r="M52" i="1" l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R51" i="1"/>
</calcChain>
</file>

<file path=xl/sharedStrings.xml><?xml version="1.0" encoding="utf-8"?>
<sst xmlns="http://schemas.openxmlformats.org/spreadsheetml/2006/main" count="181" uniqueCount="135">
  <si>
    <t>Born Bankrupt and How to Fix It</t>
  </si>
  <si>
    <t>© 2014 Y Squared Advisors</t>
  </si>
  <si>
    <t>Worksheet 1</t>
  </si>
  <si>
    <t>Compute the Present value of Major Life Liabilities</t>
  </si>
  <si>
    <t>Compute Present Value of Income</t>
  </si>
  <si>
    <t>W/S 3: Retirement Liability:</t>
  </si>
  <si>
    <t>My Century of Life Balance Sheet™</t>
  </si>
  <si>
    <t>Enter Today's Salary</t>
  </si>
  <si>
    <t>Enter Hurdle (or Discount) Rate:</t>
  </si>
  <si>
    <t>Desired Retirement Income</t>
  </si>
  <si>
    <t>This is the amount to be withdrawn from your retirement portfolio  based on today's value</t>
  </si>
  <si>
    <t>As of: Today</t>
  </si>
  <si>
    <t>Or Enter Expected Salary by Age</t>
  </si>
  <si>
    <t xml:space="preserve"> </t>
  </si>
  <si>
    <t>Enter Inflation Rate</t>
  </si>
  <si>
    <t>Adjust this amount for income from other sources such as Social Security, Pensions, Annuities, etc.</t>
  </si>
  <si>
    <t>Instructions</t>
  </si>
  <si>
    <t>My Tangible Assets at Current Value</t>
  </si>
  <si>
    <t>My Present Liabilities</t>
  </si>
  <si>
    <t>Or Use Annual Expected Increases</t>
  </si>
  <si>
    <t>Enter Retirement Age</t>
  </si>
  <si>
    <t>The House or Property I Own</t>
  </si>
  <si>
    <t>Mortgage</t>
  </si>
  <si>
    <t>Year Count</t>
  </si>
  <si>
    <t>Age Today</t>
  </si>
  <si>
    <t>Present Value of Income as of Today</t>
  </si>
  <si>
    <t>Duration of Liability</t>
  </si>
  <si>
    <t>Retirement Plan</t>
  </si>
  <si>
    <t>Credit Card Debt</t>
  </si>
  <si>
    <t>Living Hurdle Rate</t>
  </si>
  <si>
    <t>Life Insurance Cash Value</t>
  </si>
  <si>
    <t>Loans and Debt</t>
  </si>
  <si>
    <t>Inflation</t>
  </si>
  <si>
    <t>My Business</t>
  </si>
  <si>
    <t>Other Obligations</t>
  </si>
  <si>
    <t>Inflation Adjusted Hurdle Rate</t>
  </si>
  <si>
    <t>Inflation Adjusted</t>
  </si>
  <si>
    <t>Second Home</t>
  </si>
  <si>
    <t xml:space="preserve">   Total Present Liabilities</t>
  </si>
  <si>
    <t>Age</t>
  </si>
  <si>
    <t>Income</t>
  </si>
  <si>
    <t>Liability at Age 65</t>
  </si>
  <si>
    <t>PV at Today's Age</t>
  </si>
  <si>
    <t>My Financial Investments other than Retirement</t>
  </si>
  <si>
    <t>Type 0</t>
  </si>
  <si>
    <t>My Personal Assets</t>
  </si>
  <si>
    <t>Type 1</t>
  </si>
  <si>
    <t>Other</t>
  </si>
  <si>
    <t>Present Value of My Future Liabilities</t>
  </si>
  <si>
    <t xml:space="preserve">   Total Tangible Assets</t>
  </si>
  <si>
    <t>Retirement/ (Default is Type 1)</t>
  </si>
  <si>
    <t>W/S 4: Education Child 1:</t>
  </si>
  <si>
    <t>Long-Term Care</t>
  </si>
  <si>
    <t>Amount needed today to pay tuition in the future:</t>
  </si>
  <si>
    <t>Present Value (PV) of My Future Income</t>
  </si>
  <si>
    <t>Retiree Medical Care</t>
  </si>
  <si>
    <t>Your Age Today</t>
  </si>
  <si>
    <t>Remaining Lifetime Income to be Earned</t>
  </si>
  <si>
    <t>Pre-Retirement Medical Care</t>
  </si>
  <si>
    <t>Today's Cost</t>
  </si>
  <si>
    <t>My Social Security Entitlements</t>
  </si>
  <si>
    <t>College Education for Children</t>
  </si>
  <si>
    <t>Inflation Rate</t>
  </si>
  <si>
    <t>Traditional Pension Income</t>
  </si>
  <si>
    <t>Weddings for Children</t>
  </si>
  <si>
    <t>Annuity Income</t>
  </si>
  <si>
    <t>Number of Years Until Tuition Due</t>
  </si>
  <si>
    <t>Payment (Future Tuition)</t>
  </si>
  <si>
    <t xml:space="preserve">   Total PV of My Future Income</t>
  </si>
  <si>
    <t>Total PV of MY Future Liabilities</t>
  </si>
  <si>
    <t>Future Value</t>
  </si>
  <si>
    <t>Result - Present Value</t>
  </si>
  <si>
    <t>Total Assets</t>
  </si>
  <si>
    <t>Total Liabilities</t>
  </si>
  <si>
    <t>W/S 5: Education Child 2:</t>
  </si>
  <si>
    <t xml:space="preserve">My Net Worth: </t>
  </si>
  <si>
    <t>Total Assets Minus Total Liabilities</t>
  </si>
  <si>
    <t>Costs 2 Years from Today</t>
  </si>
  <si>
    <t>Instructions:</t>
  </si>
  <si>
    <t>Enter the current estimated market value of the real estate you own</t>
  </si>
  <si>
    <t>Enter the current balance of all mortgages including home equity lines of credit</t>
  </si>
  <si>
    <t>Enter the current market value of all retirement assets</t>
  </si>
  <si>
    <t>Enter the current outstanding balance of all credit cards you have</t>
  </si>
  <si>
    <t>Enter the current cash vale of life insurance policies</t>
  </si>
  <si>
    <t>W/S 6: Long-Term Care:</t>
  </si>
  <si>
    <t xml:space="preserve">Enter the current outstanding balance of all other loans or debt </t>
  </si>
  <si>
    <t>Enter the current estimated market value of businesses you own</t>
  </si>
  <si>
    <t>Today's Annual Cost</t>
  </si>
  <si>
    <t>Enter the current outstanding balance of other obligations, e.g. child support, alimony</t>
  </si>
  <si>
    <t>Enter the current estimated market value of other real estate you own</t>
  </si>
  <si>
    <t>Enter the current market value of all other investments</t>
  </si>
  <si>
    <t>Expected Age to Begin Care</t>
  </si>
  <si>
    <t>Average age at time of care: 82</t>
  </si>
  <si>
    <t>Enter the current estimated market value of all other personal assets, e.g. automobiles, boats, etc.</t>
  </si>
  <si>
    <t>Number of Years before Care Starts</t>
  </si>
  <si>
    <t>Enter the current estimated market value of other assets, e.g. monies owed to you from others</t>
  </si>
  <si>
    <t>Expected Length of Stay</t>
  </si>
  <si>
    <t>Average length of care: 3 Years</t>
  </si>
  <si>
    <t>Use worksheet 1: Compute present value of income; result is entered automatically</t>
  </si>
  <si>
    <t>Estimated Future Costs</t>
  </si>
  <si>
    <t>Use worksheet 2: Compute present value of Social Security income; obtain amount from most recent Social Security statement; result is entered automatically</t>
  </si>
  <si>
    <t>Use most recent employer benefits statement</t>
  </si>
  <si>
    <t>Use most recent annuity benefits statement from annuity provider</t>
  </si>
  <si>
    <t>Enter present value of future income from sources such as rent, royalties, etc.</t>
  </si>
  <si>
    <t>W/S 7: Retiree Medical Care per Couple:</t>
  </si>
  <si>
    <t>Use worksheet (W/S) 3; results entered automatically</t>
  </si>
  <si>
    <t>Use worksheet (W/S) 6; results entered automatically</t>
  </si>
  <si>
    <t>Total Retiree Medical Costs</t>
  </si>
  <si>
    <t>Average costs in 2012 per Fidelity Investments Survey</t>
  </si>
  <si>
    <t>Use worksheet (W/S) 7; results entered automatically</t>
  </si>
  <si>
    <t>Use worksheet  (W/S) 9; results entered automatically</t>
  </si>
  <si>
    <t>Use worksheet (W/S) 4 &amp; 5; results entered automatically</t>
  </si>
  <si>
    <t>Expected Retirement Age</t>
  </si>
  <si>
    <t>Use worksheet (W/S) 8; results entered automatically</t>
  </si>
  <si>
    <t>Years Until Retirement</t>
  </si>
  <si>
    <t>Enter the present value of all other life liabilities, e.g. unforeseen liabilities</t>
  </si>
  <si>
    <t>W/S 8: Weddings - Per Child:</t>
  </si>
  <si>
    <t>Amount needed today to pay for weddings in the future:</t>
  </si>
  <si>
    <t>Today's average cost</t>
  </si>
  <si>
    <t>Your Age when Wedding is Expected</t>
  </si>
  <si>
    <t>Years until Expected Wedding Date</t>
  </si>
  <si>
    <t>Expected Future Cost</t>
  </si>
  <si>
    <t>W/S 9: Pre Retirement Medical Care:</t>
  </si>
  <si>
    <t>Average costs in 2012 per Millmam for family of 4</t>
  </si>
  <si>
    <t>Years until Retirement</t>
  </si>
  <si>
    <t>(age 65-tody's age)</t>
  </si>
  <si>
    <t>Worksheet 2</t>
  </si>
  <si>
    <t>Compute Present Value of My Social Security Income</t>
  </si>
  <si>
    <t>FRA*</t>
  </si>
  <si>
    <t>Annual Benefit</t>
  </si>
  <si>
    <t>COLA</t>
  </si>
  <si>
    <t>PV at Age Today</t>
  </si>
  <si>
    <t>Years from Today's Age</t>
  </si>
  <si>
    <t>PV of Social Security Income at FRA</t>
  </si>
  <si>
    <t>*Or Enter Age You Expect to Claim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</si>
</sst>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00%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9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8" fillId="3" borderId="2" xfId="4" applyFont="1" applyBorder="1" applyAlignment="1">
      <alignment horizontal="center"/>
    </xf>
    <xf numFmtId="0" fontId="8" fillId="3" borderId="3" xfId="4" applyFont="1" applyBorder="1" applyAlignment="1">
      <alignment horizontal="center"/>
    </xf>
    <xf numFmtId="0" fontId="8" fillId="3" borderId="4" xfId="4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Border="1"/>
    <xf numFmtId="0" fontId="0" fillId="0" borderId="0" xfId="0" applyAlignment="1">
      <alignment horizontal="right"/>
    </xf>
    <xf numFmtId="0" fontId="8" fillId="3" borderId="8" xfId="4" applyFont="1" applyBorder="1" applyAlignment="1">
      <alignment horizontal="center"/>
    </xf>
    <xf numFmtId="0" fontId="8" fillId="3" borderId="9" xfId="4" applyFont="1" applyBorder="1" applyAlignment="1">
      <alignment horizontal="center"/>
    </xf>
    <xf numFmtId="0" fontId="8" fillId="3" borderId="10" xfId="4" applyFont="1" applyBorder="1" applyAlignment="1">
      <alignment horizontal="center"/>
    </xf>
    <xf numFmtId="0" fontId="9" fillId="2" borderId="0" xfId="3" applyFont="1" applyBorder="1"/>
    <xf numFmtId="0" fontId="9" fillId="2" borderId="0" xfId="3" applyFont="1"/>
    <xf numFmtId="0" fontId="6" fillId="0" borderId="11" xfId="0" applyFont="1" applyBorder="1"/>
    <xf numFmtId="0" fontId="6" fillId="0" borderId="12" xfId="0" applyFont="1" applyBorder="1"/>
    <xf numFmtId="0" fontId="0" fillId="0" borderId="0" xfId="0" applyBorder="1"/>
    <xf numFmtId="6" fontId="0" fillId="0" borderId="0" xfId="0" applyNumberFormat="1"/>
    <xf numFmtId="10" fontId="0" fillId="0" borderId="0" xfId="2" applyNumberFormat="1" applyFont="1" applyBorder="1"/>
    <xf numFmtId="0" fontId="10" fillId="0" borderId="0" xfId="0" applyFont="1" applyBorder="1" applyAlignment="1"/>
    <xf numFmtId="42" fontId="10" fillId="0" borderId="0" xfId="1" applyNumberFormat="1" applyFont="1" applyAlignment="1"/>
    <xf numFmtId="6" fontId="0" fillId="0" borderId="0" xfId="2" applyNumberFormat="1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Alignme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42" fontId="0" fillId="0" borderId="0" xfId="1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0" xfId="0" applyFont="1" applyBorder="1"/>
    <xf numFmtId="10" fontId="0" fillId="0" borderId="0" xfId="2" applyNumberFormat="1" applyFont="1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2" fontId="6" fillId="0" borderId="0" xfId="1" applyNumberFormat="1" applyFont="1" applyBorder="1"/>
    <xf numFmtId="42" fontId="0" fillId="0" borderId="0" xfId="0" applyNumberFormat="1"/>
    <xf numFmtId="41" fontId="6" fillId="0" borderId="0" xfId="1" applyNumberFormat="1" applyFont="1" applyBorder="1"/>
    <xf numFmtId="42" fontId="0" fillId="0" borderId="0" xfId="1" applyNumberFormat="1" applyFont="1"/>
    <xf numFmtId="41" fontId="0" fillId="0" borderId="0" xfId="1" applyNumberFormat="1" applyFont="1"/>
    <xf numFmtId="164" fontId="0" fillId="0" borderId="0" xfId="0" applyNumberFormat="1"/>
    <xf numFmtId="41" fontId="6" fillId="0" borderId="0" xfId="0" applyNumberFormat="1" applyFont="1" applyBorder="1"/>
    <xf numFmtId="0" fontId="10" fillId="0" borderId="0" xfId="0" applyFont="1" applyBorder="1"/>
    <xf numFmtId="42" fontId="1" fillId="0" borderId="0" xfId="1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6" fontId="0" fillId="0" borderId="0" xfId="1" applyNumberFormat="1" applyFont="1"/>
    <xf numFmtId="8" fontId="0" fillId="0" borderId="0" xfId="0" applyNumberFormat="1"/>
    <xf numFmtId="0" fontId="13" fillId="0" borderId="0" xfId="0" applyFont="1" applyAlignment="1">
      <alignment horizontal="center"/>
    </xf>
    <xf numFmtId="1" fontId="0" fillId="0" borderId="0" xfId="0" applyNumberForma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42" fontId="6" fillId="0" borderId="0" xfId="0" applyNumberFormat="1" applyFont="1" applyBorder="1"/>
    <xf numFmtId="0" fontId="2" fillId="2" borderId="0" xfId="3"/>
    <xf numFmtId="3" fontId="0" fillId="0" borderId="0" xfId="0" applyNumberForma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right"/>
    </xf>
    <xf numFmtId="41" fontId="6" fillId="0" borderId="0" xfId="1" applyNumberFormat="1" applyFont="1" applyBorder="1" applyAlignment="1">
      <alignment horizontal="center"/>
    </xf>
    <xf numFmtId="41" fontId="0" fillId="0" borderId="0" xfId="0" applyNumberFormat="1" applyBorder="1"/>
    <xf numFmtId="42" fontId="15" fillId="0" borderId="0" xfId="1" applyNumberFormat="1" applyFont="1"/>
    <xf numFmtId="41" fontId="16" fillId="0" borderId="0" xfId="1" applyNumberFormat="1" applyFont="1" applyBorder="1" applyAlignment="1">
      <alignment horizontal="center"/>
    </xf>
    <xf numFmtId="41" fontId="6" fillId="0" borderId="0" xfId="1" applyNumberFormat="1" applyFont="1" applyBorder="1" applyAlignment="1"/>
    <xf numFmtId="41" fontId="0" fillId="0" borderId="0" xfId="0" applyNumberFormat="1" applyAlignment="1">
      <alignment horizontal="center"/>
    </xf>
    <xf numFmtId="41" fontId="6" fillId="0" borderId="0" xfId="1" applyNumberFormat="1" applyFont="1" applyAlignment="1">
      <alignment horizontal="center"/>
    </xf>
    <xf numFmtId="41" fontId="6" fillId="0" borderId="0" xfId="1" applyNumberFormat="1" applyFont="1" applyAlignment="1"/>
    <xf numFmtId="42" fontId="6" fillId="0" borderId="0" xfId="1" applyNumberFormat="1" applyFo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14" fillId="0" borderId="0" xfId="0" applyFont="1" applyAlignment="1">
      <alignment horizontal="center"/>
    </xf>
    <xf numFmtId="41" fontId="0" fillId="0" borderId="0" xfId="0" applyNumberFormat="1"/>
    <xf numFmtId="10" fontId="0" fillId="0" borderId="0" xfId="1" applyNumberFormat="1" applyFont="1" applyBorder="1"/>
    <xf numFmtId="42" fontId="1" fillId="0" borderId="0" xfId="1" applyNumberFormat="1" applyFont="1" applyBorder="1"/>
    <xf numFmtId="42" fontId="0" fillId="0" borderId="0" xfId="1" applyNumberFormat="1" applyFont="1" applyBorder="1"/>
    <xf numFmtId="42" fontId="1" fillId="0" borderId="0" xfId="1" applyNumberFormat="1" applyFont="1"/>
    <xf numFmtId="42" fontId="4" fillId="0" borderId="0" xfId="1" applyNumberFormat="1" applyFont="1" applyBorder="1"/>
    <xf numFmtId="0" fontId="17" fillId="0" borderId="14" xfId="0" applyFont="1" applyBorder="1" applyAlignment="1">
      <alignment horizontal="center"/>
    </xf>
    <xf numFmtId="10" fontId="0" fillId="0" borderId="0" xfId="0" applyNumberFormat="1"/>
    <xf numFmtId="42" fontId="4" fillId="0" borderId="0" xfId="1" applyNumberFormat="1" applyFont="1"/>
    <xf numFmtId="0" fontId="4" fillId="0" borderId="0" xfId="0" applyFont="1"/>
    <xf numFmtId="44" fontId="4" fillId="0" borderId="0" xfId="1" applyFont="1"/>
    <xf numFmtId="44" fontId="0" fillId="0" borderId="0" xfId="1" applyFont="1"/>
    <xf numFmtId="0" fontId="18" fillId="0" borderId="0" xfId="0" applyFont="1" applyBorder="1"/>
    <xf numFmtId="0" fontId="18" fillId="0" borderId="0" xfId="0" applyFont="1"/>
    <xf numFmtId="8" fontId="0" fillId="0" borderId="0" xfId="1" applyNumberFormat="1" applyFont="1"/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5">
    <cellStyle name="Currency" xfId="1" builtinId="4"/>
    <cellStyle name="Good" xfId="3" builtinId="26"/>
    <cellStyle name="Input" xfId="4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00"/>
  <sheetViews>
    <sheetView tabSelected="1" workbookViewId="0">
      <selection activeCell="M19" sqref="M19"/>
    </sheetView>
  </sheetViews>
  <sheetFormatPr defaultRowHeight="15" x14ac:dyDescent="0.25"/>
  <cols>
    <col min="2" max="2" width="11.42578125" customWidth="1"/>
    <col min="3" max="3" width="17.7109375" customWidth="1"/>
    <col min="4" max="4" width="55.5703125" customWidth="1"/>
    <col min="5" max="5" width="17" customWidth="1"/>
    <col min="6" max="6" width="2.28515625" customWidth="1"/>
    <col min="7" max="7" width="14.7109375" customWidth="1"/>
    <col min="8" max="8" width="35.140625" customWidth="1"/>
    <col min="9" max="9" width="22" customWidth="1"/>
    <col min="12" max="12" width="11.5703125" customWidth="1"/>
    <col min="13" max="13" width="12" customWidth="1"/>
    <col min="14" max="14" width="15.5703125" customWidth="1"/>
    <col min="15" max="15" width="12.28515625" customWidth="1"/>
    <col min="17" max="17" width="32.42578125" customWidth="1"/>
    <col min="18" max="18" width="11.7109375" customWidth="1"/>
    <col min="21" max="21" width="26.42578125" customWidth="1"/>
    <col min="22" max="22" width="15" customWidth="1"/>
    <col min="23" max="23" width="18" customWidth="1"/>
    <col min="24" max="24" width="19.140625" customWidth="1"/>
    <col min="25" max="25" width="16.85546875" customWidth="1"/>
    <col min="26" max="27" width="16.85546875" bestFit="1" customWidth="1"/>
    <col min="28" max="28" width="16.85546875" customWidth="1"/>
    <col min="29" max="29" width="19.42578125" customWidth="1"/>
    <col min="30" max="30" width="17.42578125" customWidth="1"/>
    <col min="31" max="31" width="18.5703125" customWidth="1"/>
    <col min="32" max="36" width="16.85546875" bestFit="1" customWidth="1"/>
    <col min="37" max="37" width="18.42578125" bestFit="1" customWidth="1"/>
    <col min="39" max="39" width="14.28515625" bestFit="1" customWidth="1"/>
    <col min="41" max="41" width="13.42578125" bestFit="1" customWidth="1"/>
    <col min="48" max="48" width="13.7109375" customWidth="1"/>
    <col min="49" max="49" width="15" bestFit="1" customWidth="1"/>
  </cols>
  <sheetData>
    <row r="1" spans="2:38" ht="28.5" x14ac:dyDescent="0.45">
      <c r="D1" s="1" t="s">
        <v>0</v>
      </c>
    </row>
    <row r="2" spans="2:38" x14ac:dyDescent="0.25">
      <c r="D2" t="s">
        <v>1</v>
      </c>
    </row>
    <row r="3" spans="2:38" ht="21.75" thickBo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2</v>
      </c>
      <c r="O3" s="3"/>
      <c r="P3" s="3"/>
      <c r="Q3" s="3"/>
      <c r="R3" s="3"/>
      <c r="S3" s="2"/>
      <c r="T3" s="2"/>
      <c r="U3" s="4" t="s">
        <v>3</v>
      </c>
      <c r="V3" s="5"/>
      <c r="W3" s="5"/>
      <c r="X3" s="6"/>
    </row>
    <row r="4" spans="2:38" ht="19.5" thickBot="1" x14ac:dyDescent="0.35">
      <c r="B4" s="2"/>
      <c r="C4" s="7"/>
      <c r="D4" s="8"/>
      <c r="E4" s="8"/>
      <c r="F4" s="8"/>
      <c r="G4" s="8"/>
      <c r="H4" s="8"/>
      <c r="I4" s="8"/>
      <c r="J4" s="9"/>
      <c r="K4" s="10"/>
      <c r="M4" s="11"/>
      <c r="N4" s="12" t="s">
        <v>4</v>
      </c>
      <c r="O4" s="13"/>
      <c r="P4" s="13"/>
      <c r="Q4" s="13"/>
      <c r="R4" s="14"/>
      <c r="S4" s="10"/>
      <c r="T4" s="15" t="s">
        <v>5</v>
      </c>
      <c r="U4" s="16"/>
    </row>
    <row r="5" spans="2:38" ht="26.25" x14ac:dyDescent="0.4">
      <c r="B5" s="2"/>
      <c r="C5" s="17"/>
      <c r="D5" s="90" t="s">
        <v>6</v>
      </c>
      <c r="E5" s="91"/>
      <c r="F5" s="91"/>
      <c r="G5" s="91"/>
      <c r="H5" s="91"/>
      <c r="I5" s="92"/>
      <c r="J5" s="18"/>
      <c r="K5" s="10"/>
      <c r="L5" t="s">
        <v>7</v>
      </c>
      <c r="N5" s="19"/>
      <c r="O5" s="20">
        <v>65000</v>
      </c>
      <c r="Q5" t="s">
        <v>8</v>
      </c>
      <c r="R5" s="21">
        <v>7.0000000000000007E-2</v>
      </c>
      <c r="S5" s="10"/>
      <c r="T5" s="22" t="s">
        <v>9</v>
      </c>
      <c r="U5" s="23"/>
      <c r="V5" s="24">
        <v>60000</v>
      </c>
      <c r="W5" t="s">
        <v>10</v>
      </c>
    </row>
    <row r="6" spans="2:38" ht="19.5" thickBot="1" x14ac:dyDescent="0.35">
      <c r="B6" s="2"/>
      <c r="C6" s="17"/>
      <c r="D6" s="25" t="s">
        <v>11</v>
      </c>
      <c r="E6" s="26"/>
      <c r="F6" s="26"/>
      <c r="G6" s="26"/>
      <c r="H6" s="26"/>
      <c r="I6" s="27"/>
      <c r="J6" s="18"/>
      <c r="K6" s="10"/>
      <c r="L6" t="s">
        <v>12</v>
      </c>
      <c r="R6" t="s">
        <v>13</v>
      </c>
      <c r="S6" s="10"/>
      <c r="T6" s="28" t="s">
        <v>14</v>
      </c>
      <c r="V6" s="29">
        <v>0.03</v>
      </c>
      <c r="W6" s="30" t="s">
        <v>15</v>
      </c>
      <c r="X6" s="31"/>
    </row>
    <row r="7" spans="2:38" ht="18.75" x14ac:dyDescent="0.3">
      <c r="B7" s="2"/>
      <c r="C7" s="32" t="s">
        <v>16</v>
      </c>
      <c r="D7" s="33" t="s">
        <v>17</v>
      </c>
      <c r="E7" s="33"/>
      <c r="F7" s="33"/>
      <c r="G7" s="10" t="s">
        <v>16</v>
      </c>
      <c r="H7" s="33" t="s">
        <v>18</v>
      </c>
      <c r="I7" s="10"/>
      <c r="J7" s="18"/>
      <c r="K7" s="10"/>
      <c r="L7" t="s">
        <v>19</v>
      </c>
      <c r="O7" s="34">
        <v>0.05</v>
      </c>
      <c r="S7" s="10"/>
      <c r="T7" s="30" t="s">
        <v>20</v>
      </c>
      <c r="V7" s="35">
        <v>65</v>
      </c>
      <c r="W7" s="36"/>
      <c r="X7" s="37"/>
      <c r="Y7" s="35"/>
    </row>
    <row r="8" spans="2:38" ht="18.75" x14ac:dyDescent="0.3">
      <c r="B8" s="2"/>
      <c r="C8" s="17">
        <v>1</v>
      </c>
      <c r="D8" s="10" t="s">
        <v>21</v>
      </c>
      <c r="E8" s="38">
        <v>500000</v>
      </c>
      <c r="F8" s="10"/>
      <c r="G8" s="10">
        <v>2</v>
      </c>
      <c r="H8" s="10" t="s">
        <v>22</v>
      </c>
      <c r="I8" s="38">
        <v>250000</v>
      </c>
      <c r="J8" s="18"/>
      <c r="K8" s="10"/>
      <c r="M8" t="s">
        <v>23</v>
      </c>
      <c r="N8" s="11" t="s">
        <v>24</v>
      </c>
      <c r="Q8" t="s">
        <v>25</v>
      </c>
      <c r="R8" s="39">
        <f>SUM(R10:R48)</f>
        <v>362234.80717557145</v>
      </c>
      <c r="S8" s="10"/>
      <c r="T8" t="s">
        <v>26</v>
      </c>
      <c r="V8" s="35">
        <f>100-V7</f>
        <v>35</v>
      </c>
    </row>
    <row r="9" spans="2:38" ht="18.75" x14ac:dyDescent="0.3">
      <c r="B9" s="2"/>
      <c r="C9" s="17">
        <v>3</v>
      </c>
      <c r="D9" s="10" t="s">
        <v>27</v>
      </c>
      <c r="E9" s="40">
        <v>310492</v>
      </c>
      <c r="F9" s="10"/>
      <c r="G9" s="10">
        <v>4</v>
      </c>
      <c r="H9" s="10" t="s">
        <v>28</v>
      </c>
      <c r="I9" s="38"/>
      <c r="J9" s="18"/>
      <c r="K9" s="10"/>
      <c r="M9">
        <v>1</v>
      </c>
      <c r="N9">
        <v>23</v>
      </c>
      <c r="O9" s="41">
        <v>0</v>
      </c>
      <c r="R9" s="42">
        <f t="shared" ref="R9:R51" si="0">PV(+$R$5,M9,,O9)*-1</f>
        <v>0</v>
      </c>
      <c r="S9" s="10"/>
      <c r="T9" t="s">
        <v>29</v>
      </c>
      <c r="V9" s="43">
        <v>7.0000000000000007E-2</v>
      </c>
    </row>
    <row r="10" spans="2:38" ht="18.75" x14ac:dyDescent="0.3">
      <c r="B10" s="2"/>
      <c r="C10" s="17">
        <v>5</v>
      </c>
      <c r="D10" s="10" t="s">
        <v>30</v>
      </c>
      <c r="E10" s="38"/>
      <c r="F10" s="10"/>
      <c r="G10" s="10">
        <v>6</v>
      </c>
      <c r="H10" s="10" t="s">
        <v>31</v>
      </c>
      <c r="I10" s="38"/>
      <c r="J10" s="18"/>
      <c r="K10" s="10"/>
      <c r="M10">
        <f t="shared" ref="M10:N25" si="1">+M9+1</f>
        <v>2</v>
      </c>
      <c r="N10">
        <f t="shared" si="1"/>
        <v>24</v>
      </c>
      <c r="O10" s="42">
        <f t="shared" ref="O10:O25" si="2">+O9*(1+$O$7)</f>
        <v>0</v>
      </c>
      <c r="R10" s="42">
        <f t="shared" si="0"/>
        <v>0</v>
      </c>
      <c r="S10" s="10"/>
      <c r="T10" t="s">
        <v>32</v>
      </c>
      <c r="V10" s="43">
        <v>0.03</v>
      </c>
    </row>
    <row r="11" spans="2:38" ht="18.75" x14ac:dyDescent="0.3">
      <c r="B11" s="2"/>
      <c r="C11" s="17">
        <v>7</v>
      </c>
      <c r="D11" s="10" t="s">
        <v>33</v>
      </c>
      <c r="E11" s="44">
        <v>0</v>
      </c>
      <c r="F11" s="10"/>
      <c r="G11" s="10">
        <v>8</v>
      </c>
      <c r="H11" s="10" t="s">
        <v>34</v>
      </c>
      <c r="I11" s="38"/>
      <c r="J11" s="18"/>
      <c r="K11" s="10"/>
      <c r="M11">
        <f t="shared" si="1"/>
        <v>3</v>
      </c>
      <c r="N11">
        <f t="shared" si="1"/>
        <v>25</v>
      </c>
      <c r="O11" s="42">
        <f t="shared" si="2"/>
        <v>0</v>
      </c>
      <c r="R11" s="42">
        <f t="shared" si="0"/>
        <v>0</v>
      </c>
      <c r="S11" s="10"/>
      <c r="T11" s="45" t="s">
        <v>35</v>
      </c>
      <c r="V11" s="43">
        <f>+(1+V9)/(1+V10)-1</f>
        <v>3.8834951456310662E-2</v>
      </c>
      <c r="W11" s="35" t="s">
        <v>36</v>
      </c>
    </row>
    <row r="12" spans="2:38" ht="18.75" x14ac:dyDescent="0.3">
      <c r="B12" s="2"/>
      <c r="C12" s="17">
        <v>9</v>
      </c>
      <c r="D12" s="10" t="s">
        <v>37</v>
      </c>
      <c r="E12" s="44">
        <v>0</v>
      </c>
      <c r="F12" s="10"/>
      <c r="G12" s="10"/>
      <c r="H12" s="10" t="s">
        <v>38</v>
      </c>
      <c r="I12" s="38">
        <f>SUM(I8:I11)</f>
        <v>250000</v>
      </c>
      <c r="J12" s="18"/>
      <c r="K12" s="10"/>
      <c r="M12">
        <f t="shared" si="1"/>
        <v>4</v>
      </c>
      <c r="N12">
        <f t="shared" si="1"/>
        <v>26</v>
      </c>
      <c r="O12" s="42">
        <f t="shared" si="2"/>
        <v>0</v>
      </c>
      <c r="R12" s="42">
        <f t="shared" si="0"/>
        <v>0</v>
      </c>
      <c r="S12" s="10"/>
      <c r="T12" s="10"/>
      <c r="U12" s="46" t="s">
        <v>39</v>
      </c>
      <c r="V12" s="47" t="s">
        <v>40</v>
      </c>
      <c r="W12" s="35" t="s">
        <v>40</v>
      </c>
      <c r="X12" s="48" t="s">
        <v>41</v>
      </c>
      <c r="Y12" s="48" t="s">
        <v>42</v>
      </c>
    </row>
    <row r="13" spans="2:38" ht="23.25" x14ac:dyDescent="0.35">
      <c r="B13" s="2"/>
      <c r="C13" s="17">
        <v>10</v>
      </c>
      <c r="D13" s="10" t="s">
        <v>43</v>
      </c>
      <c r="E13" s="40">
        <v>0</v>
      </c>
      <c r="F13" s="10"/>
      <c r="G13" s="10"/>
      <c r="H13" s="10"/>
      <c r="I13" s="10"/>
      <c r="J13" s="18"/>
      <c r="K13" s="10"/>
      <c r="M13">
        <f t="shared" si="1"/>
        <v>5</v>
      </c>
      <c r="N13">
        <f t="shared" si="1"/>
        <v>27</v>
      </c>
      <c r="O13" s="42">
        <f t="shared" si="2"/>
        <v>0</v>
      </c>
      <c r="R13" s="42">
        <f t="shared" si="0"/>
        <v>0</v>
      </c>
      <c r="S13" s="10"/>
      <c r="T13" s="45" t="s">
        <v>44</v>
      </c>
      <c r="U13" s="49">
        <v>0</v>
      </c>
      <c r="V13" s="50">
        <f>+V5</f>
        <v>60000</v>
      </c>
      <c r="W13" s="51">
        <f>FV(V10,+V7-U13,,V13)*-1</f>
        <v>409798.96407513722</v>
      </c>
      <c r="X13" s="41">
        <f>PV(V11,+V8,W13)*-1</f>
        <v>7771209.683531017</v>
      </c>
      <c r="Y13" s="41">
        <f>PV(V9,+V7-U13,,X13)*-1</f>
        <v>95618.753474635567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2:38" ht="18.75" x14ac:dyDescent="0.3">
      <c r="B14" s="2"/>
      <c r="C14" s="17">
        <v>11</v>
      </c>
      <c r="D14" s="10" t="s">
        <v>45</v>
      </c>
      <c r="E14" s="38"/>
      <c r="F14" s="10"/>
      <c r="G14" s="10"/>
      <c r="H14" s="10"/>
      <c r="I14" s="10"/>
      <c r="J14" s="18"/>
      <c r="K14" s="10"/>
      <c r="M14">
        <f t="shared" si="1"/>
        <v>6</v>
      </c>
      <c r="N14">
        <f t="shared" si="1"/>
        <v>28</v>
      </c>
      <c r="O14" s="42">
        <f t="shared" si="2"/>
        <v>0</v>
      </c>
      <c r="R14" s="42">
        <f t="shared" si="0"/>
        <v>0</v>
      </c>
      <c r="S14" s="10"/>
      <c r="T14" s="45" t="s">
        <v>46</v>
      </c>
      <c r="U14" s="53" t="s">
        <v>13</v>
      </c>
      <c r="V14" s="42"/>
      <c r="X14" s="41">
        <f>PV(V11,+V8,W13,,1)*-1</f>
        <v>8073004.234347756</v>
      </c>
      <c r="Y14" s="41">
        <f>PV(V9,+V7-U13,,X14)*-1</f>
        <v>99332.103124135989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2:38" ht="18.75" x14ac:dyDescent="0.3">
      <c r="B15" s="2"/>
      <c r="C15" s="17">
        <v>12</v>
      </c>
      <c r="D15" s="10" t="s">
        <v>47</v>
      </c>
      <c r="E15" s="44">
        <v>0</v>
      </c>
      <c r="F15" s="10"/>
      <c r="G15" s="10"/>
      <c r="H15" s="33" t="s">
        <v>48</v>
      </c>
      <c r="I15" s="10"/>
      <c r="J15" s="18"/>
      <c r="M15">
        <f t="shared" si="1"/>
        <v>7</v>
      </c>
      <c r="N15">
        <f t="shared" si="1"/>
        <v>29</v>
      </c>
      <c r="O15" s="42">
        <f t="shared" si="2"/>
        <v>0</v>
      </c>
      <c r="R15" s="42">
        <f t="shared" si="0"/>
        <v>0</v>
      </c>
      <c r="S15" s="10"/>
      <c r="T15" s="10"/>
      <c r="U15" s="53"/>
      <c r="V15" s="42"/>
      <c r="W15" s="41"/>
      <c r="Y15" s="41"/>
      <c r="Z15" s="55"/>
      <c r="AA15" s="55"/>
      <c r="AB15" s="55"/>
      <c r="AC15" s="55"/>
      <c r="AD15" s="55"/>
      <c r="AE15" s="55"/>
      <c r="AF15" s="55"/>
      <c r="AG15" s="55"/>
      <c r="AH15" s="56"/>
      <c r="AI15" s="56"/>
      <c r="AJ15" s="56"/>
      <c r="AK15" s="56"/>
      <c r="AL15" s="19"/>
    </row>
    <row r="16" spans="2:38" ht="18.75" x14ac:dyDescent="0.3">
      <c r="B16" s="2"/>
      <c r="C16" s="17"/>
      <c r="D16" s="10" t="s">
        <v>49</v>
      </c>
      <c r="E16" s="38">
        <f>SUM(E8:E15)</f>
        <v>810492</v>
      </c>
      <c r="F16" s="10"/>
      <c r="G16" s="10">
        <v>18</v>
      </c>
      <c r="H16" s="10" t="s">
        <v>50</v>
      </c>
      <c r="I16" s="57">
        <f>+Y14</f>
        <v>99332.103124135989</v>
      </c>
      <c r="J16" s="18"/>
      <c r="K16" s="10"/>
      <c r="M16">
        <f t="shared" si="1"/>
        <v>8</v>
      </c>
      <c r="N16">
        <f t="shared" si="1"/>
        <v>30</v>
      </c>
      <c r="O16" s="42">
        <f t="shared" si="2"/>
        <v>0</v>
      </c>
      <c r="R16" s="42">
        <f t="shared" si="0"/>
        <v>0</v>
      </c>
      <c r="S16" s="10"/>
      <c r="T16" s="16" t="s">
        <v>51</v>
      </c>
      <c r="U16" s="58"/>
      <c r="Z16" s="19"/>
      <c r="AA16" s="19"/>
      <c r="AB16" s="19"/>
      <c r="AC16" s="19"/>
      <c r="AD16" s="19"/>
      <c r="AE16" s="19"/>
      <c r="AF16" s="19"/>
      <c r="AG16" s="19"/>
      <c r="AH16" s="59"/>
      <c r="AI16" s="59"/>
      <c r="AJ16" s="59"/>
      <c r="AK16" s="59"/>
      <c r="AL16" s="19"/>
    </row>
    <row r="17" spans="2:40" ht="18.75" x14ac:dyDescent="0.3">
      <c r="B17" s="2"/>
      <c r="C17" s="17"/>
      <c r="D17" s="10"/>
      <c r="E17" s="10"/>
      <c r="F17" s="10"/>
      <c r="G17" s="10">
        <v>19</v>
      </c>
      <c r="H17" s="10" t="s">
        <v>52</v>
      </c>
      <c r="I17" s="40">
        <f>+V48</f>
        <v>54233.869282925742</v>
      </c>
      <c r="J17" s="18"/>
      <c r="K17" s="10"/>
      <c r="M17">
        <f t="shared" si="1"/>
        <v>9</v>
      </c>
      <c r="N17">
        <f t="shared" si="1"/>
        <v>31</v>
      </c>
      <c r="O17" s="42">
        <f t="shared" si="2"/>
        <v>0</v>
      </c>
      <c r="R17" s="42">
        <f t="shared" si="0"/>
        <v>0</v>
      </c>
      <c r="S17" s="10"/>
      <c r="T17" t="s">
        <v>53</v>
      </c>
      <c r="Z17" s="40"/>
      <c r="AA17" s="40"/>
      <c r="AB17" s="40"/>
      <c r="AC17" s="40"/>
      <c r="AD17" s="40"/>
      <c r="AE17" s="40"/>
      <c r="AF17" s="40"/>
      <c r="AG17" s="40"/>
      <c r="AH17" s="60"/>
      <c r="AI17" s="60"/>
      <c r="AJ17" s="60"/>
      <c r="AK17" s="60"/>
      <c r="AL17" s="19"/>
    </row>
    <row r="18" spans="2:40" ht="18.75" x14ac:dyDescent="0.3">
      <c r="B18" s="2"/>
      <c r="C18" s="17"/>
      <c r="D18" s="33" t="s">
        <v>54</v>
      </c>
      <c r="E18" s="33"/>
      <c r="F18" s="10"/>
      <c r="G18" s="10">
        <v>20</v>
      </c>
      <c r="H18" s="10" t="s">
        <v>55</v>
      </c>
      <c r="I18" s="40">
        <f>+V58</f>
        <v>240000</v>
      </c>
      <c r="J18" s="18"/>
      <c r="K18" s="10"/>
      <c r="M18">
        <f t="shared" si="1"/>
        <v>10</v>
      </c>
      <c r="N18">
        <f t="shared" si="1"/>
        <v>32</v>
      </c>
      <c r="O18" s="42">
        <f t="shared" si="2"/>
        <v>0</v>
      </c>
      <c r="R18" s="42">
        <f t="shared" si="0"/>
        <v>0</v>
      </c>
      <c r="S18" s="10"/>
      <c r="T18" t="s">
        <v>56</v>
      </c>
      <c r="V18">
        <v>30</v>
      </c>
      <c r="Z18" s="40"/>
      <c r="AA18" s="61"/>
      <c r="AB18" s="40"/>
      <c r="AC18" s="40"/>
      <c r="AD18" s="40"/>
      <c r="AE18" s="40"/>
      <c r="AF18" s="40"/>
      <c r="AG18" s="40"/>
      <c r="AH18" s="62"/>
      <c r="AI18" s="62"/>
      <c r="AJ18" s="62"/>
      <c r="AK18" s="62"/>
      <c r="AL18" s="19"/>
    </row>
    <row r="19" spans="2:40" ht="18.75" x14ac:dyDescent="0.3">
      <c r="B19" s="2"/>
      <c r="C19" s="17">
        <v>13</v>
      </c>
      <c r="D19" s="10" t="s">
        <v>57</v>
      </c>
      <c r="E19" s="57">
        <f>+R8</f>
        <v>362234.80717557145</v>
      </c>
      <c r="F19" s="10"/>
      <c r="G19" s="10">
        <v>21</v>
      </c>
      <c r="H19" s="10" t="s">
        <v>58</v>
      </c>
      <c r="I19" s="40">
        <f>+V78</f>
        <v>300440</v>
      </c>
      <c r="J19" s="18"/>
      <c r="K19" s="10"/>
      <c r="M19">
        <f t="shared" si="1"/>
        <v>11</v>
      </c>
      <c r="N19">
        <f t="shared" si="1"/>
        <v>33</v>
      </c>
      <c r="O19" s="42">
        <f t="shared" si="2"/>
        <v>0</v>
      </c>
      <c r="R19" s="42">
        <f t="shared" si="0"/>
        <v>0</v>
      </c>
      <c r="S19" s="10"/>
      <c r="T19" t="s">
        <v>59</v>
      </c>
      <c r="V19" s="41">
        <v>40000</v>
      </c>
      <c r="Z19" s="40"/>
      <c r="AA19" s="40"/>
      <c r="AB19" s="40"/>
      <c r="AC19" s="40"/>
      <c r="AD19" s="40"/>
      <c r="AE19" s="40"/>
      <c r="AF19" s="40"/>
      <c r="AG19" s="40"/>
      <c r="AH19" s="60"/>
      <c r="AI19" s="60"/>
      <c r="AJ19" s="60"/>
      <c r="AK19" s="60"/>
      <c r="AL19" s="19"/>
      <c r="AN19" s="30"/>
    </row>
    <row r="20" spans="2:40" ht="18.75" x14ac:dyDescent="0.3">
      <c r="B20" s="2"/>
      <c r="C20" s="17">
        <v>14</v>
      </c>
      <c r="D20" s="10" t="s">
        <v>60</v>
      </c>
      <c r="E20" s="44">
        <f>+R92</f>
        <v>110072.55509147965</v>
      </c>
      <c r="F20" s="10"/>
      <c r="G20" s="10">
        <v>22</v>
      </c>
      <c r="H20" s="10" t="s">
        <v>61</v>
      </c>
      <c r="I20" s="40">
        <f>(+V25+V36)</f>
        <v>253086.18673711043</v>
      </c>
      <c r="J20" s="18"/>
      <c r="K20" s="10"/>
      <c r="M20">
        <f t="shared" si="1"/>
        <v>12</v>
      </c>
      <c r="N20">
        <f t="shared" si="1"/>
        <v>34</v>
      </c>
      <c r="O20" s="42">
        <f t="shared" si="2"/>
        <v>0</v>
      </c>
      <c r="R20" s="42">
        <f t="shared" si="0"/>
        <v>0</v>
      </c>
      <c r="S20" s="10"/>
      <c r="T20" t="s">
        <v>62</v>
      </c>
      <c r="V20" s="34">
        <v>0.05</v>
      </c>
      <c r="Z20" s="44"/>
      <c r="AA20" s="44"/>
      <c r="AB20" s="44"/>
      <c r="AC20" s="44"/>
      <c r="AD20" s="40"/>
      <c r="AE20" s="40"/>
      <c r="AF20" s="40"/>
      <c r="AG20" s="40"/>
      <c r="AH20" s="62"/>
      <c r="AI20" s="62"/>
      <c r="AJ20" s="62"/>
      <c r="AK20" s="62"/>
      <c r="AL20" s="19"/>
    </row>
    <row r="21" spans="2:40" ht="18.75" x14ac:dyDescent="0.3">
      <c r="B21" s="2"/>
      <c r="C21" s="17">
        <v>15</v>
      </c>
      <c r="D21" s="10" t="s">
        <v>63</v>
      </c>
      <c r="E21" s="44">
        <v>0</v>
      </c>
      <c r="F21" s="10"/>
      <c r="G21" s="10">
        <v>23</v>
      </c>
      <c r="H21" s="10" t="s">
        <v>64</v>
      </c>
      <c r="I21" s="40">
        <f>+V69</f>
        <v>9290.9533764071184</v>
      </c>
      <c r="J21" s="18"/>
      <c r="K21" s="10"/>
      <c r="M21">
        <f t="shared" si="1"/>
        <v>13</v>
      </c>
      <c r="N21">
        <f t="shared" si="1"/>
        <v>35</v>
      </c>
      <c r="O21" s="42">
        <f t="shared" si="2"/>
        <v>0</v>
      </c>
      <c r="R21" s="42">
        <f t="shared" si="0"/>
        <v>0</v>
      </c>
      <c r="S21" s="19"/>
      <c r="T21" t="s">
        <v>29</v>
      </c>
      <c r="V21" s="34">
        <v>7.0000000000000007E-2</v>
      </c>
      <c r="Z21" s="19"/>
      <c r="AA21" s="19"/>
      <c r="AB21" s="10"/>
      <c r="AC21" s="63"/>
      <c r="AD21" s="63"/>
      <c r="AE21" s="63"/>
      <c r="AF21" s="63"/>
      <c r="AG21" s="63"/>
      <c r="AH21" s="59"/>
      <c r="AI21" s="59"/>
      <c r="AJ21" s="59"/>
      <c r="AK21" s="59"/>
      <c r="AL21" s="19"/>
    </row>
    <row r="22" spans="2:40" ht="18.75" x14ac:dyDescent="0.3">
      <c r="B22" s="2"/>
      <c r="C22" s="17">
        <v>16</v>
      </c>
      <c r="D22" s="10" t="s">
        <v>65</v>
      </c>
      <c r="E22" s="44">
        <v>0</v>
      </c>
      <c r="F22" s="33"/>
      <c r="G22" s="33"/>
      <c r="H22" s="10" t="s">
        <v>47</v>
      </c>
      <c r="I22" s="10"/>
      <c r="J22" s="18"/>
      <c r="K22" s="10"/>
      <c r="M22">
        <f t="shared" si="1"/>
        <v>14</v>
      </c>
      <c r="N22">
        <f t="shared" si="1"/>
        <v>36</v>
      </c>
      <c r="O22" s="42">
        <f t="shared" si="2"/>
        <v>0</v>
      </c>
      <c r="R22" s="42">
        <f t="shared" si="0"/>
        <v>0</v>
      </c>
      <c r="S22" s="19"/>
      <c r="T22" t="s">
        <v>66</v>
      </c>
      <c r="V22">
        <v>18</v>
      </c>
      <c r="Z22" s="19"/>
      <c r="AA22" s="19"/>
      <c r="AB22" s="19"/>
      <c r="AC22" s="63"/>
      <c r="AD22" s="63"/>
      <c r="AE22" s="63"/>
      <c r="AF22" s="63"/>
      <c r="AG22" s="63"/>
      <c r="AH22" s="59"/>
      <c r="AI22" s="59"/>
      <c r="AJ22" s="59"/>
      <c r="AK22" s="59"/>
      <c r="AL22" s="19"/>
    </row>
    <row r="23" spans="2:40" ht="18.75" x14ac:dyDescent="0.3">
      <c r="B23" s="2"/>
      <c r="C23" s="17">
        <v>17</v>
      </c>
      <c r="D23" s="10" t="s">
        <v>47</v>
      </c>
      <c r="E23" s="44">
        <v>0</v>
      </c>
      <c r="F23" s="33"/>
      <c r="G23" s="33"/>
      <c r="H23" s="10"/>
      <c r="I23" s="10"/>
      <c r="J23" s="18"/>
      <c r="K23" s="10"/>
      <c r="M23">
        <f t="shared" si="1"/>
        <v>15</v>
      </c>
      <c r="N23">
        <f t="shared" si="1"/>
        <v>37</v>
      </c>
      <c r="O23" s="42">
        <f t="shared" si="2"/>
        <v>0</v>
      </c>
      <c r="R23" s="42">
        <f t="shared" si="0"/>
        <v>0</v>
      </c>
      <c r="S23" s="19"/>
      <c r="T23" t="s">
        <v>67</v>
      </c>
      <c r="V23" s="64">
        <f>FV(V20,V22,,V19)*-1</f>
        <v>96264.769347643392</v>
      </c>
      <c r="Z23" s="19"/>
      <c r="AA23" s="19"/>
      <c r="AB23" s="19"/>
      <c r="AC23" s="63"/>
      <c r="AD23" s="63"/>
      <c r="AE23" s="63"/>
      <c r="AF23" s="63"/>
      <c r="AG23" s="63"/>
      <c r="AH23" s="59"/>
      <c r="AI23" s="59"/>
      <c r="AJ23" s="59"/>
      <c r="AK23" s="59"/>
      <c r="AL23" s="19"/>
    </row>
    <row r="24" spans="2:40" ht="18.75" x14ac:dyDescent="0.3">
      <c r="B24" s="2"/>
      <c r="C24" s="17"/>
      <c r="D24" s="10" t="s">
        <v>68</v>
      </c>
      <c r="E24" s="57">
        <f>SUM(E19:E22)</f>
        <v>472307.36226705112</v>
      </c>
      <c r="F24" s="10"/>
      <c r="G24" s="10"/>
      <c r="H24" s="10" t="s">
        <v>69</v>
      </c>
      <c r="I24" s="57">
        <f>SUM(I16:I22)</f>
        <v>956383.11252057937</v>
      </c>
      <c r="J24" s="18"/>
      <c r="K24" s="10"/>
      <c r="M24">
        <f t="shared" si="1"/>
        <v>16</v>
      </c>
      <c r="N24">
        <f t="shared" si="1"/>
        <v>38</v>
      </c>
      <c r="O24" s="42">
        <f t="shared" si="2"/>
        <v>0</v>
      </c>
      <c r="R24" s="42">
        <f t="shared" si="0"/>
        <v>0</v>
      </c>
      <c r="S24" s="19"/>
      <c r="T24" t="s">
        <v>70</v>
      </c>
      <c r="V24" s="64">
        <f>FV(V20,4,V23)*-1</f>
        <v>414913.18898451148</v>
      </c>
      <c r="Z24" s="19"/>
      <c r="AA24" s="19"/>
      <c r="AB24" s="19"/>
      <c r="AC24" s="63"/>
      <c r="AD24" s="63"/>
      <c r="AE24" s="63"/>
      <c r="AF24" s="63"/>
      <c r="AG24" s="63"/>
      <c r="AH24" s="59"/>
      <c r="AI24" s="59"/>
      <c r="AJ24" s="59"/>
      <c r="AK24" s="59"/>
      <c r="AL24" s="19"/>
    </row>
    <row r="25" spans="2:40" ht="18.75" x14ac:dyDescent="0.3">
      <c r="B25" s="2"/>
      <c r="C25" s="17"/>
      <c r="D25" s="10"/>
      <c r="E25" s="10"/>
      <c r="F25" s="10"/>
      <c r="G25" s="10"/>
      <c r="H25" s="10"/>
      <c r="I25" s="10"/>
      <c r="J25" s="18"/>
      <c r="K25" s="10"/>
      <c r="M25">
        <f t="shared" si="1"/>
        <v>17</v>
      </c>
      <c r="N25">
        <f t="shared" si="1"/>
        <v>39</v>
      </c>
      <c r="O25" s="42">
        <f t="shared" si="2"/>
        <v>0</v>
      </c>
      <c r="R25" s="42">
        <f t="shared" si="0"/>
        <v>0</v>
      </c>
      <c r="S25" s="10"/>
      <c r="T25" t="s">
        <v>71</v>
      </c>
      <c r="V25" s="64">
        <f>W171+PV(V21,V22,,V24)*-1</f>
        <v>122757.84102644099</v>
      </c>
      <c r="Z25" s="62"/>
      <c r="AA25" s="62"/>
      <c r="AB25" s="62"/>
      <c r="AC25" s="62"/>
      <c r="AD25" s="65"/>
      <c r="AE25" s="62"/>
      <c r="AF25" s="62"/>
      <c r="AG25" s="62"/>
      <c r="AH25" s="66"/>
      <c r="AI25" s="66"/>
      <c r="AJ25" s="66"/>
      <c r="AK25" s="66"/>
      <c r="AL25" s="19"/>
    </row>
    <row r="26" spans="2:40" ht="18.75" x14ac:dyDescent="0.3">
      <c r="B26" s="2"/>
      <c r="C26" s="17"/>
      <c r="D26" s="10" t="s">
        <v>72</v>
      </c>
      <c r="E26" s="57">
        <f>+E16+E24</f>
        <v>1282799.3622670511</v>
      </c>
      <c r="F26" s="10"/>
      <c r="G26" s="10"/>
      <c r="H26" s="10" t="s">
        <v>73</v>
      </c>
      <c r="I26" s="38">
        <f>+I12+I24</f>
        <v>1206383.1125205792</v>
      </c>
      <c r="J26" s="18"/>
      <c r="K26" s="10"/>
      <c r="M26">
        <f t="shared" ref="M26:N41" si="3">+M25+1</f>
        <v>18</v>
      </c>
      <c r="N26">
        <f t="shared" si="3"/>
        <v>40</v>
      </c>
      <c r="O26" s="42">
        <v>65000</v>
      </c>
      <c r="R26" s="42">
        <f t="shared" si="0"/>
        <v>19231.154560903888</v>
      </c>
      <c r="S26" s="10"/>
      <c r="Z26" s="62"/>
      <c r="AA26" s="62"/>
      <c r="AB26" s="62"/>
      <c r="AC26" s="62"/>
      <c r="AD26" s="65"/>
      <c r="AE26" s="62"/>
      <c r="AF26" s="62"/>
      <c r="AG26" s="62"/>
      <c r="AH26" s="66"/>
      <c r="AI26" s="66"/>
      <c r="AJ26" s="66"/>
      <c r="AK26" s="66"/>
      <c r="AL26" s="19"/>
    </row>
    <row r="27" spans="2:40" ht="18.75" x14ac:dyDescent="0.3">
      <c r="B27" s="2"/>
      <c r="C27" s="17"/>
      <c r="D27" s="10"/>
      <c r="E27" s="10"/>
      <c r="F27" s="10"/>
      <c r="G27" s="10"/>
      <c r="J27" s="18"/>
      <c r="K27" s="10"/>
      <c r="M27">
        <f t="shared" si="3"/>
        <v>19</v>
      </c>
      <c r="N27">
        <f t="shared" si="3"/>
        <v>41</v>
      </c>
      <c r="O27" s="42">
        <f t="shared" ref="O27:O51" si="4">+O26*(1+$O$7)</f>
        <v>68250</v>
      </c>
      <c r="R27" s="42">
        <f t="shared" si="0"/>
        <v>18871.693727989794</v>
      </c>
      <c r="S27" s="10"/>
      <c r="T27" s="16" t="s">
        <v>74</v>
      </c>
      <c r="U27" s="16"/>
      <c r="Z27" s="62"/>
      <c r="AA27" s="62"/>
      <c r="AB27" s="62"/>
      <c r="AC27" s="62"/>
      <c r="AD27" s="65"/>
      <c r="AE27" s="62"/>
      <c r="AF27" s="62"/>
      <c r="AG27" s="62"/>
      <c r="AH27" s="66"/>
      <c r="AI27" s="66"/>
      <c r="AJ27" s="66"/>
      <c r="AK27" s="66"/>
      <c r="AL27" s="19"/>
    </row>
    <row r="28" spans="2:40" ht="18.75" x14ac:dyDescent="0.3">
      <c r="B28" s="2"/>
      <c r="C28" s="17"/>
      <c r="D28" s="10" t="s">
        <v>75</v>
      </c>
      <c r="E28" s="10"/>
      <c r="F28" s="10"/>
      <c r="G28" s="10"/>
      <c r="J28" s="18"/>
      <c r="K28" s="10"/>
      <c r="M28">
        <f t="shared" si="3"/>
        <v>20</v>
      </c>
      <c r="N28">
        <f t="shared" si="3"/>
        <v>42</v>
      </c>
      <c r="O28" s="42">
        <f t="shared" si="4"/>
        <v>71662.5</v>
      </c>
      <c r="R28" s="42">
        <f t="shared" si="0"/>
        <v>18518.951789148865</v>
      </c>
      <c r="S28" s="10"/>
      <c r="T28" t="s">
        <v>53</v>
      </c>
      <c r="Z28" s="62"/>
      <c r="AA28" s="62"/>
      <c r="AB28" s="62"/>
      <c r="AC28" s="62"/>
      <c r="AD28" s="62"/>
      <c r="AE28" s="62"/>
      <c r="AF28" s="62"/>
      <c r="AG28" s="62"/>
      <c r="AH28" s="66"/>
      <c r="AI28" s="66"/>
      <c r="AJ28" s="66"/>
      <c r="AK28" s="66"/>
      <c r="AL28" s="19"/>
    </row>
    <row r="29" spans="2:40" ht="18.75" x14ac:dyDescent="0.3">
      <c r="B29" s="2"/>
      <c r="C29" s="17"/>
      <c r="D29" s="10" t="s">
        <v>76</v>
      </c>
      <c r="E29" s="57">
        <f>+E26-I26</f>
        <v>76416.249746471876</v>
      </c>
      <c r="F29" s="10"/>
      <c r="G29" s="10"/>
      <c r="H29" s="10"/>
      <c r="I29" s="10"/>
      <c r="J29" s="18"/>
      <c r="K29" s="10"/>
      <c r="M29">
        <f t="shared" si="3"/>
        <v>21</v>
      </c>
      <c r="N29">
        <f t="shared" si="3"/>
        <v>43</v>
      </c>
      <c r="O29" s="42">
        <f t="shared" si="4"/>
        <v>75245.625</v>
      </c>
      <c r="R29" s="42">
        <f t="shared" si="0"/>
        <v>18172.803157575989</v>
      </c>
      <c r="T29" t="s">
        <v>56</v>
      </c>
      <c r="V29">
        <v>30</v>
      </c>
      <c r="Z29" s="67"/>
      <c r="AA29" s="67"/>
      <c r="AB29" s="68"/>
      <c r="AC29" s="68"/>
      <c r="AD29" s="68"/>
      <c r="AE29" s="68"/>
      <c r="AF29" s="68"/>
      <c r="AG29" s="68"/>
      <c r="AH29" s="69"/>
      <c r="AI29" s="69"/>
      <c r="AJ29" s="69"/>
      <c r="AK29" s="69"/>
    </row>
    <row r="30" spans="2:40" ht="18.75" x14ac:dyDescent="0.3">
      <c r="B30" s="2"/>
      <c r="C30" s="17"/>
      <c r="D30" s="10"/>
      <c r="E30" s="57"/>
      <c r="F30" s="10"/>
      <c r="G30" s="10"/>
      <c r="H30" s="10"/>
      <c r="I30" s="10"/>
      <c r="J30" s="18"/>
      <c r="K30" s="10"/>
      <c r="M30">
        <f t="shared" si="3"/>
        <v>22</v>
      </c>
      <c r="N30">
        <f t="shared" si="3"/>
        <v>44</v>
      </c>
      <c r="O30" s="42">
        <f t="shared" si="4"/>
        <v>79007.90625</v>
      </c>
      <c r="R30" s="42">
        <f t="shared" si="0"/>
        <v>17833.124593882982</v>
      </c>
      <c r="T30" t="s">
        <v>77</v>
      </c>
      <c r="V30" s="41">
        <f>FV(V20,2,,V19)*-1</f>
        <v>44100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</row>
    <row r="31" spans="2:40" ht="19.5" thickBot="1" x14ac:dyDescent="0.35">
      <c r="B31" s="2"/>
      <c r="C31" s="71"/>
      <c r="D31" s="72"/>
      <c r="E31" s="72"/>
      <c r="F31" s="72"/>
      <c r="G31" s="72"/>
      <c r="H31" s="72"/>
      <c r="I31" s="72"/>
      <c r="J31" s="73"/>
      <c r="K31" s="10"/>
      <c r="M31">
        <f t="shared" si="3"/>
        <v>23</v>
      </c>
      <c r="N31">
        <f t="shared" si="3"/>
        <v>45</v>
      </c>
      <c r="O31" s="42">
        <f t="shared" si="4"/>
        <v>82958.301562499997</v>
      </c>
      <c r="R31" s="42">
        <f t="shared" si="0"/>
        <v>17499.795162221613</v>
      </c>
      <c r="S31" s="10"/>
      <c r="T31" t="s">
        <v>62</v>
      </c>
      <c r="V31" s="34">
        <v>0.05</v>
      </c>
      <c r="AH31" s="41"/>
      <c r="AI31" s="41"/>
      <c r="AJ31" s="41"/>
      <c r="AK31" s="41"/>
    </row>
    <row r="32" spans="2:40" ht="18.75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M32">
        <f t="shared" si="3"/>
        <v>24</v>
      </c>
      <c r="N32">
        <f t="shared" si="3"/>
        <v>46</v>
      </c>
      <c r="O32" s="42">
        <f t="shared" si="4"/>
        <v>87106.216640625003</v>
      </c>
      <c r="R32" s="42">
        <f t="shared" si="0"/>
        <v>17172.696187226818</v>
      </c>
      <c r="S32" s="2"/>
      <c r="T32" t="s">
        <v>29</v>
      </c>
      <c r="V32" s="34">
        <v>7.0000000000000007E-2</v>
      </c>
      <c r="Z32" s="48"/>
      <c r="AA32" s="48"/>
      <c r="AD32" s="74"/>
      <c r="AE32" s="74"/>
      <c r="AF32" s="74"/>
      <c r="AG32" s="74"/>
      <c r="AH32" s="41"/>
      <c r="AI32" s="41"/>
      <c r="AJ32" s="41"/>
      <c r="AK32" s="41"/>
    </row>
    <row r="33" spans="3:37" ht="18.75" x14ac:dyDescent="0.3">
      <c r="C33" s="2" t="s">
        <v>78</v>
      </c>
      <c r="D33" s="2"/>
      <c r="E33" s="2"/>
      <c r="M33">
        <f t="shared" si="3"/>
        <v>25</v>
      </c>
      <c r="N33">
        <f t="shared" si="3"/>
        <v>47</v>
      </c>
      <c r="O33" s="42">
        <f t="shared" si="4"/>
        <v>91461.527472656264</v>
      </c>
      <c r="R33" s="42">
        <f t="shared" si="0"/>
        <v>16851.711211764636</v>
      </c>
      <c r="T33" t="s">
        <v>66</v>
      </c>
      <c r="V33">
        <v>20</v>
      </c>
      <c r="Z33" s="31"/>
      <c r="AA33" s="31"/>
      <c r="AI33" s="41"/>
      <c r="AJ33" s="41"/>
      <c r="AK33" s="41"/>
    </row>
    <row r="34" spans="3:37" ht="18.75" x14ac:dyDescent="0.3">
      <c r="C34" s="2">
        <v>1</v>
      </c>
      <c r="D34" s="2" t="s">
        <v>79</v>
      </c>
      <c r="E34" s="2"/>
      <c r="M34">
        <f t="shared" si="3"/>
        <v>26</v>
      </c>
      <c r="N34">
        <f t="shared" si="3"/>
        <v>48</v>
      </c>
      <c r="O34" s="75">
        <f t="shared" si="4"/>
        <v>96034.603846289087</v>
      </c>
      <c r="R34" s="75">
        <f t="shared" si="0"/>
        <v>16536.725955469974</v>
      </c>
      <c r="T34" t="s">
        <v>67</v>
      </c>
      <c r="V34" s="64">
        <f>FV(V31,V33,,V30)*-1</f>
        <v>117010.42879686896</v>
      </c>
      <c r="Z34" s="31"/>
      <c r="AA34" s="76"/>
      <c r="AB34" s="31"/>
      <c r="AI34" s="41"/>
      <c r="AJ34" s="41" t="s">
        <v>13</v>
      </c>
      <c r="AK34" s="41"/>
    </row>
    <row r="35" spans="3:37" ht="18.75" x14ac:dyDescent="0.3">
      <c r="C35" s="2">
        <v>2</v>
      </c>
      <c r="D35" s="2" t="s">
        <v>80</v>
      </c>
      <c r="E35" s="2"/>
      <c r="I35" s="19"/>
      <c r="M35">
        <f t="shared" si="3"/>
        <v>27</v>
      </c>
      <c r="N35">
        <f t="shared" si="3"/>
        <v>49</v>
      </c>
      <c r="O35" s="75">
        <f t="shared" si="4"/>
        <v>100836.33403860354</v>
      </c>
      <c r="R35" s="75">
        <f t="shared" si="0"/>
        <v>16227.628274059316</v>
      </c>
      <c r="T35" t="s">
        <v>70</v>
      </c>
      <c r="V35" s="64">
        <f>FV(V31,4,V34)*-1</f>
        <v>504329.57441810484</v>
      </c>
      <c r="AB35" s="31"/>
      <c r="AI35" s="41"/>
      <c r="AJ35" s="41"/>
      <c r="AK35" s="41"/>
    </row>
    <row r="36" spans="3:37" ht="18.75" x14ac:dyDescent="0.3">
      <c r="C36" s="2">
        <v>3</v>
      </c>
      <c r="D36" s="2" t="s">
        <v>81</v>
      </c>
      <c r="E36" s="2"/>
      <c r="F36" s="2"/>
      <c r="G36" s="2"/>
      <c r="I36" s="19"/>
      <c r="J36" s="19"/>
      <c r="K36" s="19"/>
      <c r="M36">
        <f t="shared" si="3"/>
        <v>28</v>
      </c>
      <c r="N36">
        <f t="shared" si="3"/>
        <v>50</v>
      </c>
      <c r="O36" s="75">
        <f t="shared" si="4"/>
        <v>105878.15074053372</v>
      </c>
      <c r="R36" s="75">
        <f t="shared" si="0"/>
        <v>15924.308119404004</v>
      </c>
      <c r="S36" s="19"/>
      <c r="T36" t="s">
        <v>71</v>
      </c>
      <c r="V36" s="64">
        <f>W183+PV(V32,V33,,V35)*-1</f>
        <v>130328.34571066944</v>
      </c>
      <c r="AB36" s="77"/>
    </row>
    <row r="37" spans="3:37" ht="18.75" x14ac:dyDescent="0.3">
      <c r="C37" s="2">
        <v>4</v>
      </c>
      <c r="D37" s="2" t="s">
        <v>82</v>
      </c>
      <c r="E37" s="2"/>
      <c r="F37" s="2"/>
      <c r="G37" s="2"/>
      <c r="M37">
        <f t="shared" si="3"/>
        <v>29</v>
      </c>
      <c r="N37">
        <f t="shared" si="3"/>
        <v>51</v>
      </c>
      <c r="O37" s="75">
        <f t="shared" si="4"/>
        <v>111172.05827756041</v>
      </c>
      <c r="R37" s="75">
        <f t="shared" si="0"/>
        <v>15626.657500349726</v>
      </c>
      <c r="Z37" s="78"/>
      <c r="AA37" s="41"/>
      <c r="AB37" s="41"/>
    </row>
    <row r="38" spans="3:37" ht="18.75" x14ac:dyDescent="0.3">
      <c r="C38" s="2">
        <v>5</v>
      </c>
      <c r="D38" s="2" t="s">
        <v>83</v>
      </c>
      <c r="M38">
        <f t="shared" si="3"/>
        <v>30</v>
      </c>
      <c r="N38">
        <f t="shared" si="3"/>
        <v>52</v>
      </c>
      <c r="O38" s="75">
        <f t="shared" si="4"/>
        <v>116730.66119143844</v>
      </c>
      <c r="R38" s="75">
        <f t="shared" si="0"/>
        <v>15334.570444268424</v>
      </c>
      <c r="T38" s="16" t="s">
        <v>84</v>
      </c>
      <c r="U38" s="16"/>
      <c r="Z38" s="77"/>
      <c r="AA38" s="79"/>
      <c r="AB38" s="79"/>
    </row>
    <row r="39" spans="3:37" ht="18.75" x14ac:dyDescent="0.3">
      <c r="C39" s="2">
        <v>6</v>
      </c>
      <c r="D39" s="2" t="s">
        <v>85</v>
      </c>
      <c r="M39">
        <f t="shared" si="3"/>
        <v>31</v>
      </c>
      <c r="N39">
        <f t="shared" si="3"/>
        <v>53</v>
      </c>
      <c r="O39" s="75">
        <f t="shared" si="4"/>
        <v>122567.19425101037</v>
      </c>
      <c r="R39" s="75">
        <f t="shared" si="0"/>
        <v>15047.942959328824</v>
      </c>
      <c r="T39" t="s">
        <v>56</v>
      </c>
      <c r="V39">
        <v>40</v>
      </c>
      <c r="Z39" s="78"/>
      <c r="AA39" s="41"/>
      <c r="AB39" s="41"/>
    </row>
    <row r="40" spans="3:37" ht="18.75" x14ac:dyDescent="0.3">
      <c r="C40" s="2">
        <v>7</v>
      </c>
      <c r="D40" s="2" t="s">
        <v>86</v>
      </c>
      <c r="M40">
        <f t="shared" si="3"/>
        <v>32</v>
      </c>
      <c r="N40">
        <f t="shared" si="3"/>
        <v>54</v>
      </c>
      <c r="O40" s="75">
        <f t="shared" si="4"/>
        <v>128695.55396356089</v>
      </c>
      <c r="R40" s="75">
        <f t="shared" si="0"/>
        <v>14766.672997472213</v>
      </c>
      <c r="T40" t="s">
        <v>87</v>
      </c>
      <c r="V40" s="41">
        <v>38000</v>
      </c>
      <c r="Z40" s="78"/>
      <c r="AA40" s="41"/>
      <c r="AB40" s="41"/>
    </row>
    <row r="41" spans="3:37" ht="18.75" x14ac:dyDescent="0.3">
      <c r="C41" s="2">
        <v>8</v>
      </c>
      <c r="D41" s="2" t="s">
        <v>88</v>
      </c>
      <c r="M41">
        <f t="shared" si="3"/>
        <v>33</v>
      </c>
      <c r="N41">
        <f t="shared" si="3"/>
        <v>55</v>
      </c>
      <c r="O41" s="75">
        <f t="shared" si="4"/>
        <v>135130.33166173895</v>
      </c>
      <c r="R41" s="75">
        <f t="shared" si="0"/>
        <v>14490.66041808021</v>
      </c>
      <c r="T41" t="s">
        <v>62</v>
      </c>
      <c r="V41" s="34">
        <v>0.05</v>
      </c>
      <c r="Z41" s="78"/>
      <c r="AA41" s="41"/>
      <c r="AB41" s="41"/>
    </row>
    <row r="42" spans="3:37" ht="18.75" x14ac:dyDescent="0.3">
      <c r="C42" s="2">
        <v>9</v>
      </c>
      <c r="D42" s="2" t="s">
        <v>89</v>
      </c>
      <c r="M42">
        <f t="shared" ref="M42:N57" si="5">+M41+1</f>
        <v>34</v>
      </c>
      <c r="N42">
        <f t="shared" si="5"/>
        <v>56</v>
      </c>
      <c r="O42" s="75">
        <f t="shared" si="4"/>
        <v>141886.8482448259</v>
      </c>
      <c r="R42" s="75">
        <f t="shared" si="0"/>
        <v>14219.806952321704</v>
      </c>
      <c r="T42" t="s">
        <v>29</v>
      </c>
      <c r="V42" s="34">
        <v>7.0000000000000007E-2</v>
      </c>
      <c r="Z42" s="78"/>
      <c r="AA42" s="41"/>
      <c r="AB42" s="41"/>
    </row>
    <row r="43" spans="3:37" ht="18.75" x14ac:dyDescent="0.3">
      <c r="C43" s="2">
        <v>10</v>
      </c>
      <c r="D43" s="2" t="s">
        <v>90</v>
      </c>
      <c r="M43">
        <f t="shared" si="5"/>
        <v>35</v>
      </c>
      <c r="N43">
        <f t="shared" si="5"/>
        <v>57</v>
      </c>
      <c r="O43" s="75">
        <f t="shared" si="4"/>
        <v>148981.1906570672</v>
      </c>
      <c r="R43" s="75">
        <f t="shared" si="0"/>
        <v>13954.016168166156</v>
      </c>
      <c r="T43" t="s">
        <v>91</v>
      </c>
      <c r="V43">
        <v>82</v>
      </c>
      <c r="W43" t="s">
        <v>92</v>
      </c>
      <c r="Z43" s="78"/>
      <c r="AA43" s="41"/>
      <c r="AB43" s="41"/>
    </row>
    <row r="44" spans="3:37" ht="18.75" x14ac:dyDescent="0.3">
      <c r="C44" s="2">
        <v>11</v>
      </c>
      <c r="D44" s="2" t="s">
        <v>93</v>
      </c>
      <c r="M44">
        <f t="shared" si="5"/>
        <v>36</v>
      </c>
      <c r="N44">
        <f t="shared" si="5"/>
        <v>58</v>
      </c>
      <c r="O44" s="75">
        <f t="shared" si="4"/>
        <v>156430.25018992057</v>
      </c>
      <c r="R44" s="75">
        <f t="shared" si="0"/>
        <v>13693.193436050902</v>
      </c>
      <c r="T44" t="s">
        <v>94</v>
      </c>
      <c r="V44">
        <f>+V43-V39</f>
        <v>42</v>
      </c>
      <c r="Z44" s="78"/>
      <c r="AA44" s="41"/>
      <c r="AB44" s="41"/>
    </row>
    <row r="45" spans="3:37" ht="18.75" x14ac:dyDescent="0.3">
      <c r="C45" s="2">
        <v>12</v>
      </c>
      <c r="D45" s="2" t="s">
        <v>95</v>
      </c>
      <c r="M45">
        <f t="shared" si="5"/>
        <v>37</v>
      </c>
      <c r="N45">
        <f t="shared" si="5"/>
        <v>59</v>
      </c>
      <c r="O45" s="75">
        <f t="shared" si="4"/>
        <v>164251.76269941661</v>
      </c>
      <c r="R45" s="75">
        <f t="shared" si="0"/>
        <v>13437.245895190137</v>
      </c>
      <c r="T45" t="s">
        <v>96</v>
      </c>
      <c r="V45">
        <v>3</v>
      </c>
      <c r="W45" t="s">
        <v>97</v>
      </c>
      <c r="Z45" s="78"/>
      <c r="AA45" s="41"/>
      <c r="AB45" s="41"/>
    </row>
    <row r="46" spans="3:37" ht="18.75" x14ac:dyDescent="0.3">
      <c r="C46" s="2">
        <v>13</v>
      </c>
      <c r="D46" s="2" t="s">
        <v>98</v>
      </c>
      <c r="M46">
        <f t="shared" si="5"/>
        <v>38</v>
      </c>
      <c r="N46">
        <f t="shared" si="5"/>
        <v>60</v>
      </c>
      <c r="O46" s="75">
        <f t="shared" si="4"/>
        <v>172464.35083438744</v>
      </c>
      <c r="R46" s="75">
        <f t="shared" si="0"/>
        <v>13186.082420513687</v>
      </c>
      <c r="T46" t="s">
        <v>99</v>
      </c>
      <c r="V46" s="64">
        <f>FV(V41,V44,,V40)*-1</f>
        <v>294940.32709446218</v>
      </c>
      <c r="Z46" s="78"/>
      <c r="AA46" s="41"/>
      <c r="AB46" s="41"/>
    </row>
    <row r="47" spans="3:37" ht="18.75" x14ac:dyDescent="0.3">
      <c r="C47" s="2">
        <v>14</v>
      </c>
      <c r="D47" s="2" t="s">
        <v>100</v>
      </c>
      <c r="M47">
        <f t="shared" si="5"/>
        <v>39</v>
      </c>
      <c r="N47">
        <f t="shared" si="5"/>
        <v>61</v>
      </c>
      <c r="O47" s="75">
        <f t="shared" si="4"/>
        <v>181087.56837610682</v>
      </c>
      <c r="R47" s="75">
        <f t="shared" si="0"/>
        <v>12939.613590223711</v>
      </c>
      <c r="T47" t="s">
        <v>70</v>
      </c>
      <c r="V47" s="64">
        <f>FV(V41,3,V46)*-1</f>
        <v>929799.38116529281</v>
      </c>
      <c r="Z47" s="78"/>
      <c r="AA47" s="41"/>
      <c r="AB47" s="41"/>
    </row>
    <row r="48" spans="3:37" ht="18.75" x14ac:dyDescent="0.3">
      <c r="C48" s="2">
        <v>15</v>
      </c>
      <c r="D48" s="2" t="s">
        <v>101</v>
      </c>
      <c r="M48">
        <f t="shared" si="5"/>
        <v>40</v>
      </c>
      <c r="N48">
        <f t="shared" si="5"/>
        <v>62</v>
      </c>
      <c r="O48" s="75">
        <f t="shared" si="4"/>
        <v>190141.94679491216</v>
      </c>
      <c r="R48" s="75">
        <f t="shared" si="0"/>
        <v>12697.751653957848</v>
      </c>
      <c r="T48" t="s">
        <v>71</v>
      </c>
      <c r="V48" s="64">
        <f>W194+PV(V42,V44,,V47)*-1</f>
        <v>54233.869282925742</v>
      </c>
      <c r="Z48" s="78"/>
      <c r="AA48" s="41"/>
      <c r="AB48" s="41"/>
    </row>
    <row r="49" spans="3:28" ht="18.75" x14ac:dyDescent="0.3">
      <c r="C49" s="2">
        <v>16</v>
      </c>
      <c r="D49" s="2" t="s">
        <v>102</v>
      </c>
      <c r="M49">
        <f t="shared" si="5"/>
        <v>41</v>
      </c>
      <c r="N49">
        <f t="shared" si="5"/>
        <v>63</v>
      </c>
      <c r="O49" s="75">
        <f t="shared" si="4"/>
        <v>199649.04413465777</v>
      </c>
      <c r="P49" s="75"/>
      <c r="Q49" s="75"/>
      <c r="R49" s="75">
        <f t="shared" si="0"/>
        <v>12460.410501547422</v>
      </c>
      <c r="Z49" s="78"/>
      <c r="AA49" s="41"/>
      <c r="AB49" s="41"/>
    </row>
    <row r="50" spans="3:28" ht="18.75" x14ac:dyDescent="0.3">
      <c r="C50" s="2">
        <v>17</v>
      </c>
      <c r="D50" s="2" t="s">
        <v>103</v>
      </c>
      <c r="M50">
        <f t="shared" si="5"/>
        <v>42</v>
      </c>
      <c r="N50">
        <f t="shared" si="5"/>
        <v>64</v>
      </c>
      <c r="O50" s="75">
        <f t="shared" si="4"/>
        <v>209631.49634139068</v>
      </c>
      <c r="P50" s="75"/>
      <c r="Q50" s="75"/>
      <c r="R50" s="75">
        <f t="shared" si="0"/>
        <v>12227.50563235962</v>
      </c>
      <c r="T50" s="16" t="s">
        <v>104</v>
      </c>
      <c r="U50" s="16"/>
      <c r="V50" s="16"/>
      <c r="Z50" s="78"/>
      <c r="AA50" s="41"/>
      <c r="AB50" s="41"/>
    </row>
    <row r="51" spans="3:28" ht="18.75" x14ac:dyDescent="0.3">
      <c r="C51" s="2">
        <v>18</v>
      </c>
      <c r="D51" s="2" t="s">
        <v>105</v>
      </c>
      <c r="M51">
        <f t="shared" si="5"/>
        <v>43</v>
      </c>
      <c r="N51">
        <f t="shared" si="5"/>
        <v>65</v>
      </c>
      <c r="O51" s="75">
        <f t="shared" si="4"/>
        <v>220113.07115846022</v>
      </c>
      <c r="P51" s="75"/>
      <c r="Q51" s="75"/>
      <c r="R51" s="75">
        <f t="shared" si="0"/>
        <v>11998.954125212711</v>
      </c>
      <c r="T51" t="s">
        <v>56</v>
      </c>
      <c r="V51">
        <v>40</v>
      </c>
      <c r="Z51" s="78"/>
      <c r="AA51" s="41"/>
      <c r="AB51" s="41"/>
    </row>
    <row r="52" spans="3:28" ht="18.75" x14ac:dyDescent="0.3">
      <c r="C52" s="2">
        <v>19</v>
      </c>
      <c r="D52" s="2" t="s">
        <v>106</v>
      </c>
      <c r="M52">
        <f t="shared" si="5"/>
        <v>44</v>
      </c>
      <c r="N52">
        <f t="shared" si="5"/>
        <v>66</v>
      </c>
      <c r="O52">
        <v>0</v>
      </c>
      <c r="T52" t="s">
        <v>107</v>
      </c>
      <c r="V52" s="41">
        <v>240000</v>
      </c>
      <c r="W52" t="s">
        <v>108</v>
      </c>
      <c r="Z52" s="78"/>
      <c r="AA52" s="41"/>
      <c r="AB52" s="41"/>
    </row>
    <row r="53" spans="3:28" ht="18.75" x14ac:dyDescent="0.3">
      <c r="C53" s="2">
        <v>20</v>
      </c>
      <c r="D53" s="2" t="s">
        <v>109</v>
      </c>
      <c r="M53">
        <f t="shared" si="5"/>
        <v>45</v>
      </c>
      <c r="N53">
        <f t="shared" si="5"/>
        <v>67</v>
      </c>
      <c r="O53">
        <v>0</v>
      </c>
      <c r="T53" t="s">
        <v>62</v>
      </c>
      <c r="V53" s="34">
        <v>7.0000000000000007E-2</v>
      </c>
      <c r="Z53" s="78"/>
      <c r="AA53" s="41"/>
      <c r="AB53" s="41"/>
    </row>
    <row r="54" spans="3:28" ht="18.75" x14ac:dyDescent="0.3">
      <c r="C54" s="2">
        <v>21</v>
      </c>
      <c r="D54" s="2" t="s">
        <v>110</v>
      </c>
      <c r="M54">
        <f t="shared" si="5"/>
        <v>46</v>
      </c>
      <c r="N54">
        <f t="shared" si="5"/>
        <v>68</v>
      </c>
      <c r="O54">
        <v>0</v>
      </c>
      <c r="T54" t="s">
        <v>29</v>
      </c>
      <c r="V54" s="34">
        <v>7.0000000000000007E-2</v>
      </c>
      <c r="W54" t="s">
        <v>13</v>
      </c>
      <c r="Z54" s="78"/>
      <c r="AA54" s="41"/>
      <c r="AB54" s="41"/>
    </row>
    <row r="55" spans="3:28" ht="18.75" x14ac:dyDescent="0.3">
      <c r="C55" s="2">
        <v>22</v>
      </c>
      <c r="D55" s="2" t="s">
        <v>111</v>
      </c>
      <c r="M55">
        <f t="shared" si="5"/>
        <v>47</v>
      </c>
      <c r="N55">
        <f t="shared" si="5"/>
        <v>69</v>
      </c>
      <c r="O55">
        <v>0</v>
      </c>
      <c r="T55" t="s">
        <v>112</v>
      </c>
      <c r="V55">
        <v>65</v>
      </c>
      <c r="Z55" s="78"/>
      <c r="AA55" s="41"/>
      <c r="AB55" s="41"/>
    </row>
    <row r="56" spans="3:28" ht="18.75" x14ac:dyDescent="0.3">
      <c r="C56" s="2">
        <v>23</v>
      </c>
      <c r="D56" s="2" t="s">
        <v>113</v>
      </c>
      <c r="M56">
        <f t="shared" si="5"/>
        <v>48</v>
      </c>
      <c r="N56">
        <f t="shared" si="5"/>
        <v>70</v>
      </c>
      <c r="O56">
        <v>0</v>
      </c>
      <c r="T56" t="s">
        <v>114</v>
      </c>
      <c r="V56">
        <f>+V55-V51</f>
        <v>25</v>
      </c>
      <c r="Z56" s="78"/>
      <c r="AA56" s="41"/>
      <c r="AB56" s="41"/>
    </row>
    <row r="57" spans="3:28" ht="18.75" x14ac:dyDescent="0.3">
      <c r="C57" s="2">
        <v>24</v>
      </c>
      <c r="D57" s="2" t="s">
        <v>115</v>
      </c>
      <c r="M57">
        <f t="shared" si="5"/>
        <v>49</v>
      </c>
      <c r="N57">
        <f t="shared" si="5"/>
        <v>71</v>
      </c>
      <c r="O57">
        <v>0</v>
      </c>
      <c r="T57" t="s">
        <v>99</v>
      </c>
      <c r="V57" s="64">
        <f>FV(V53,V56,,V52)*-1</f>
        <v>1302583.8336294938</v>
      </c>
      <c r="Z57" s="78"/>
      <c r="AA57" s="41"/>
      <c r="AB57" s="41"/>
    </row>
    <row r="58" spans="3:28" x14ac:dyDescent="0.25">
      <c r="M58">
        <f t="shared" ref="M58:N73" si="6">+M57+1</f>
        <v>50</v>
      </c>
      <c r="N58">
        <f t="shared" si="6"/>
        <v>72</v>
      </c>
      <c r="O58">
        <v>0</v>
      </c>
      <c r="T58" t="s">
        <v>71</v>
      </c>
      <c r="V58" s="64">
        <f>PV(V54,V56,,V57)*-1</f>
        <v>240000</v>
      </c>
      <c r="Z58" s="78"/>
      <c r="AA58" s="41"/>
      <c r="AB58" s="41"/>
    </row>
    <row r="59" spans="3:28" x14ac:dyDescent="0.25">
      <c r="M59">
        <f t="shared" si="6"/>
        <v>51</v>
      </c>
      <c r="N59">
        <f t="shared" si="6"/>
        <v>73</v>
      </c>
      <c r="O59">
        <v>0</v>
      </c>
      <c r="Z59" s="78"/>
      <c r="AA59" s="41"/>
      <c r="AB59" s="41"/>
    </row>
    <row r="60" spans="3:28" ht="18.75" x14ac:dyDescent="0.3">
      <c r="M60">
        <f t="shared" si="6"/>
        <v>52</v>
      </c>
      <c r="N60">
        <f t="shared" si="6"/>
        <v>74</v>
      </c>
      <c r="O60">
        <v>0</v>
      </c>
      <c r="T60" s="16" t="s">
        <v>116</v>
      </c>
      <c r="U60" s="16"/>
      <c r="Z60" s="78"/>
      <c r="AA60" s="41"/>
      <c r="AB60" s="41"/>
    </row>
    <row r="61" spans="3:28" x14ac:dyDescent="0.25">
      <c r="M61">
        <f t="shared" si="6"/>
        <v>53</v>
      </c>
      <c r="N61">
        <f t="shared" si="6"/>
        <v>75</v>
      </c>
      <c r="O61">
        <v>0</v>
      </c>
      <c r="T61" t="s">
        <v>117</v>
      </c>
      <c r="Z61" s="78"/>
      <c r="AA61" s="41"/>
      <c r="AB61" s="41"/>
    </row>
    <row r="62" spans="3:28" x14ac:dyDescent="0.25">
      <c r="M62">
        <f t="shared" si="6"/>
        <v>54</v>
      </c>
      <c r="N62">
        <f t="shared" si="6"/>
        <v>76</v>
      </c>
      <c r="O62">
        <v>0</v>
      </c>
      <c r="T62" t="s">
        <v>56</v>
      </c>
      <c r="V62">
        <v>30</v>
      </c>
      <c r="Z62" s="78"/>
      <c r="AA62" s="41"/>
      <c r="AB62" s="80"/>
    </row>
    <row r="63" spans="3:28" x14ac:dyDescent="0.25">
      <c r="M63">
        <f t="shared" si="6"/>
        <v>55</v>
      </c>
      <c r="N63">
        <f t="shared" si="6"/>
        <v>77</v>
      </c>
      <c r="O63">
        <v>0</v>
      </c>
      <c r="T63" t="s">
        <v>59</v>
      </c>
      <c r="V63" s="41">
        <v>27000</v>
      </c>
      <c r="W63" t="s">
        <v>118</v>
      </c>
      <c r="Z63" s="41"/>
      <c r="AA63" s="41"/>
      <c r="AB63" s="41"/>
    </row>
    <row r="64" spans="3:28" x14ac:dyDescent="0.25">
      <c r="M64">
        <f t="shared" si="6"/>
        <v>56</v>
      </c>
      <c r="N64">
        <f t="shared" si="6"/>
        <v>78</v>
      </c>
      <c r="O64">
        <v>0</v>
      </c>
      <c r="T64" t="s">
        <v>32</v>
      </c>
      <c r="V64" s="34">
        <v>0.03</v>
      </c>
      <c r="Z64" s="41"/>
      <c r="AA64" s="41"/>
      <c r="AB64" s="41"/>
    </row>
    <row r="65" spans="13:33" x14ac:dyDescent="0.25">
      <c r="M65">
        <f t="shared" si="6"/>
        <v>57</v>
      </c>
      <c r="N65">
        <f t="shared" si="6"/>
        <v>79</v>
      </c>
      <c r="O65">
        <v>0</v>
      </c>
      <c r="T65" t="s">
        <v>29</v>
      </c>
      <c r="V65" s="34">
        <v>7.0000000000000007E-2</v>
      </c>
      <c r="Z65" s="41"/>
      <c r="AA65" s="41"/>
      <c r="AB65" s="41"/>
    </row>
    <row r="66" spans="13:33" x14ac:dyDescent="0.25">
      <c r="M66">
        <f t="shared" si="6"/>
        <v>58</v>
      </c>
      <c r="N66">
        <f t="shared" si="6"/>
        <v>80</v>
      </c>
      <c r="O66">
        <v>0</v>
      </c>
      <c r="T66" t="s">
        <v>119</v>
      </c>
      <c r="V66">
        <v>58</v>
      </c>
      <c r="Z66" s="41"/>
      <c r="AA66" s="41"/>
      <c r="AB66" s="41"/>
      <c r="AD66" s="41"/>
      <c r="AE66" s="41"/>
      <c r="AF66" s="41"/>
      <c r="AG66" s="41"/>
    </row>
    <row r="67" spans="13:33" x14ac:dyDescent="0.25">
      <c r="M67">
        <f t="shared" si="6"/>
        <v>59</v>
      </c>
      <c r="N67">
        <f t="shared" si="6"/>
        <v>81</v>
      </c>
      <c r="O67">
        <v>0</v>
      </c>
      <c r="T67" t="s">
        <v>120</v>
      </c>
      <c r="V67">
        <f>+V66-V62</f>
        <v>28</v>
      </c>
      <c r="Z67" s="41"/>
      <c r="AA67" s="41"/>
      <c r="AB67" s="41"/>
      <c r="AD67" s="41"/>
      <c r="AE67" s="41"/>
      <c r="AF67" s="41"/>
      <c r="AG67" s="41"/>
    </row>
    <row r="68" spans="13:33" x14ac:dyDescent="0.25">
      <c r="M68">
        <f t="shared" si="6"/>
        <v>60</v>
      </c>
      <c r="N68">
        <f t="shared" si="6"/>
        <v>82</v>
      </c>
      <c r="O68">
        <v>0</v>
      </c>
      <c r="T68" t="s">
        <v>121</v>
      </c>
      <c r="V68" s="64">
        <f>FV(V64,V67,,V63)*-1</f>
        <v>61774.047244906025</v>
      </c>
      <c r="Z68" s="41"/>
      <c r="AA68" s="41"/>
      <c r="AB68" s="41"/>
      <c r="AD68" s="41"/>
      <c r="AE68" s="41"/>
      <c r="AF68" s="41"/>
      <c r="AG68" s="41"/>
    </row>
    <row r="69" spans="13:33" x14ac:dyDescent="0.25">
      <c r="M69">
        <f t="shared" si="6"/>
        <v>61</v>
      </c>
      <c r="N69">
        <f t="shared" si="6"/>
        <v>83</v>
      </c>
      <c r="O69">
        <v>0</v>
      </c>
      <c r="T69" t="s">
        <v>71</v>
      </c>
      <c r="V69" s="64">
        <f>PV(V65,V67,,V68)*-1</f>
        <v>9290.9533764071184</v>
      </c>
      <c r="Z69" s="41"/>
      <c r="AA69" s="41"/>
      <c r="AB69" s="41"/>
      <c r="AD69" s="41"/>
      <c r="AE69" s="41"/>
      <c r="AF69" s="41"/>
      <c r="AG69" s="41"/>
    </row>
    <row r="70" spans="13:33" x14ac:dyDescent="0.25">
      <c r="M70">
        <f t="shared" si="6"/>
        <v>62</v>
      </c>
      <c r="N70">
        <f t="shared" si="6"/>
        <v>84</v>
      </c>
      <c r="O70">
        <v>0</v>
      </c>
      <c r="Z70" s="41"/>
      <c r="AA70" s="41"/>
      <c r="AB70" s="41"/>
      <c r="AD70" s="41"/>
      <c r="AE70" s="41"/>
      <c r="AF70" s="41"/>
      <c r="AG70" s="41"/>
    </row>
    <row r="71" spans="13:33" ht="18.75" x14ac:dyDescent="0.3">
      <c r="M71">
        <f t="shared" si="6"/>
        <v>63</v>
      </c>
      <c r="N71">
        <f t="shared" si="6"/>
        <v>85</v>
      </c>
      <c r="O71">
        <v>0</v>
      </c>
      <c r="T71" s="16" t="s">
        <v>122</v>
      </c>
      <c r="U71" s="16"/>
      <c r="Z71" s="41"/>
      <c r="AA71" s="41"/>
      <c r="AB71" s="41"/>
      <c r="AD71" s="41"/>
      <c r="AE71" s="41"/>
      <c r="AF71" s="41"/>
      <c r="AG71" s="41"/>
    </row>
    <row r="72" spans="13:33" x14ac:dyDescent="0.25">
      <c r="M72">
        <f t="shared" si="6"/>
        <v>64</v>
      </c>
      <c r="N72">
        <f t="shared" si="6"/>
        <v>86</v>
      </c>
      <c r="O72">
        <v>0</v>
      </c>
      <c r="T72" t="s">
        <v>56</v>
      </c>
      <c r="V72">
        <v>30</v>
      </c>
      <c r="Z72" s="41"/>
      <c r="AA72" s="41"/>
      <c r="AB72" s="41"/>
      <c r="AD72" s="41"/>
      <c r="AE72" s="41"/>
      <c r="AF72" s="41"/>
      <c r="AG72" s="41"/>
    </row>
    <row r="73" spans="13:33" x14ac:dyDescent="0.25">
      <c r="M73">
        <f t="shared" si="6"/>
        <v>65</v>
      </c>
      <c r="N73">
        <f t="shared" si="6"/>
        <v>87</v>
      </c>
      <c r="O73">
        <v>0</v>
      </c>
      <c r="T73" t="s">
        <v>87</v>
      </c>
      <c r="V73" s="41">
        <v>8584</v>
      </c>
      <c r="W73" t="s">
        <v>123</v>
      </c>
      <c r="Z73" s="41"/>
      <c r="AA73" s="41"/>
      <c r="AB73" s="41"/>
      <c r="AD73" s="41"/>
      <c r="AE73" s="41"/>
      <c r="AF73" s="41"/>
      <c r="AG73" s="41"/>
    </row>
    <row r="74" spans="13:33" x14ac:dyDescent="0.25">
      <c r="M74">
        <f t="shared" ref="M74:N86" si="7">+M73+1</f>
        <v>66</v>
      </c>
      <c r="N74">
        <f t="shared" si="7"/>
        <v>88</v>
      </c>
      <c r="O74">
        <v>0</v>
      </c>
      <c r="T74" t="s">
        <v>62</v>
      </c>
      <c r="V74" s="34">
        <v>7.0000000000000007E-2</v>
      </c>
      <c r="Z74" s="41"/>
      <c r="AA74" s="41"/>
      <c r="AB74" s="41"/>
      <c r="AD74" s="41"/>
      <c r="AE74" s="41"/>
      <c r="AF74" s="41"/>
      <c r="AG74" s="41"/>
    </row>
    <row r="75" spans="13:33" x14ac:dyDescent="0.25">
      <c r="M75">
        <f t="shared" si="7"/>
        <v>67</v>
      </c>
      <c r="N75">
        <f t="shared" si="7"/>
        <v>89</v>
      </c>
      <c r="O75">
        <v>0</v>
      </c>
      <c r="T75" t="s">
        <v>29</v>
      </c>
      <c r="V75" s="34">
        <v>7.0000000000000007E-2</v>
      </c>
      <c r="W75" t="s">
        <v>13</v>
      </c>
      <c r="Z75" s="41"/>
      <c r="AA75" s="41"/>
      <c r="AB75" s="41"/>
      <c r="AD75" s="41"/>
      <c r="AE75" s="41"/>
      <c r="AF75" s="41"/>
      <c r="AG75" s="41"/>
    </row>
    <row r="76" spans="13:33" x14ac:dyDescent="0.25">
      <c r="M76">
        <f t="shared" si="7"/>
        <v>68</v>
      </c>
      <c r="N76">
        <f t="shared" si="7"/>
        <v>90</v>
      </c>
      <c r="O76">
        <v>0</v>
      </c>
      <c r="T76" t="s">
        <v>112</v>
      </c>
      <c r="V76">
        <v>65</v>
      </c>
      <c r="Z76" s="41"/>
      <c r="AA76" s="41"/>
      <c r="AB76" s="41"/>
      <c r="AD76" s="41"/>
      <c r="AE76" s="41"/>
      <c r="AF76" s="41"/>
      <c r="AG76" s="41"/>
    </row>
    <row r="77" spans="13:33" x14ac:dyDescent="0.25">
      <c r="M77">
        <f t="shared" si="7"/>
        <v>69</v>
      </c>
      <c r="N77">
        <f t="shared" si="7"/>
        <v>91</v>
      </c>
      <c r="O77">
        <v>0</v>
      </c>
      <c r="T77" t="s">
        <v>124</v>
      </c>
      <c r="U77" t="s">
        <v>125</v>
      </c>
      <c r="V77">
        <f>+V76-V72</f>
        <v>35</v>
      </c>
      <c r="Z77" s="41"/>
      <c r="AA77" s="41"/>
      <c r="AB77" s="41"/>
      <c r="AD77" s="41"/>
      <c r="AE77" s="41"/>
      <c r="AF77" s="41"/>
      <c r="AG77" s="41"/>
    </row>
    <row r="78" spans="13:33" x14ac:dyDescent="0.25">
      <c r="M78">
        <f t="shared" si="7"/>
        <v>70</v>
      </c>
      <c r="N78">
        <f t="shared" si="7"/>
        <v>92</v>
      </c>
      <c r="O78">
        <v>0</v>
      </c>
      <c r="T78" t="s">
        <v>71</v>
      </c>
      <c r="V78" s="64">
        <f>+PV(0,V77,V73)*-1</f>
        <v>300440</v>
      </c>
      <c r="Z78" s="41"/>
      <c r="AA78" s="41"/>
      <c r="AB78" s="41"/>
      <c r="AD78" s="41"/>
      <c r="AE78" s="41"/>
      <c r="AF78" s="41"/>
      <c r="AG78" s="41"/>
    </row>
    <row r="79" spans="13:33" x14ac:dyDescent="0.25">
      <c r="M79">
        <f t="shared" si="7"/>
        <v>71</v>
      </c>
      <c r="N79">
        <f t="shared" si="7"/>
        <v>93</v>
      </c>
      <c r="O79">
        <v>0</v>
      </c>
      <c r="Z79" s="41"/>
      <c r="AA79" s="41"/>
      <c r="AB79" s="41"/>
      <c r="AD79" s="41"/>
      <c r="AE79" s="41"/>
      <c r="AF79" s="41"/>
      <c r="AG79" s="41"/>
    </row>
    <row r="80" spans="13:33" x14ac:dyDescent="0.25">
      <c r="M80">
        <f t="shared" si="7"/>
        <v>72</v>
      </c>
      <c r="N80">
        <f t="shared" si="7"/>
        <v>94</v>
      </c>
      <c r="O80">
        <v>0</v>
      </c>
      <c r="Z80" s="41"/>
      <c r="AA80" s="41"/>
      <c r="AB80" s="41"/>
      <c r="AD80" s="41"/>
      <c r="AE80" s="41"/>
      <c r="AF80" s="41"/>
      <c r="AG80" s="41"/>
    </row>
    <row r="81" spans="12:33" x14ac:dyDescent="0.25">
      <c r="M81">
        <f t="shared" si="7"/>
        <v>73</v>
      </c>
      <c r="N81">
        <f t="shared" si="7"/>
        <v>95</v>
      </c>
      <c r="O81">
        <v>0</v>
      </c>
      <c r="Z81" s="41"/>
      <c r="AA81" s="41"/>
      <c r="AB81" s="41"/>
      <c r="AD81" s="41"/>
      <c r="AE81" s="41"/>
      <c r="AF81" s="41"/>
      <c r="AG81" s="41"/>
    </row>
    <row r="82" spans="12:33" x14ac:dyDescent="0.25">
      <c r="M82">
        <f t="shared" si="7"/>
        <v>74</v>
      </c>
      <c r="N82">
        <f t="shared" si="7"/>
        <v>96</v>
      </c>
      <c r="O82">
        <v>0</v>
      </c>
      <c r="Z82" s="41"/>
      <c r="AA82" s="41"/>
      <c r="AB82" s="41"/>
      <c r="AD82" s="41"/>
      <c r="AE82" s="41"/>
      <c r="AF82" s="41"/>
      <c r="AG82" s="41"/>
    </row>
    <row r="83" spans="12:33" x14ac:dyDescent="0.25">
      <c r="M83">
        <f t="shared" si="7"/>
        <v>75</v>
      </c>
      <c r="N83">
        <f t="shared" si="7"/>
        <v>97</v>
      </c>
      <c r="O83">
        <v>0</v>
      </c>
      <c r="Z83" s="41"/>
      <c r="AA83" s="41"/>
      <c r="AB83" s="41"/>
      <c r="AD83" s="41"/>
      <c r="AE83" s="41"/>
      <c r="AF83" s="41"/>
      <c r="AG83" s="41"/>
    </row>
    <row r="84" spans="12:33" x14ac:dyDescent="0.25">
      <c r="M84">
        <f t="shared" si="7"/>
        <v>76</v>
      </c>
      <c r="N84">
        <f t="shared" si="7"/>
        <v>98</v>
      </c>
      <c r="O84">
        <v>0</v>
      </c>
      <c r="Z84" s="41"/>
      <c r="AA84" s="41"/>
      <c r="AB84" s="41"/>
      <c r="AD84" s="41"/>
      <c r="AE84" s="41"/>
      <c r="AF84" s="41"/>
      <c r="AG84" s="41"/>
    </row>
    <row r="85" spans="12:33" x14ac:dyDescent="0.25">
      <c r="M85">
        <f t="shared" si="7"/>
        <v>77</v>
      </c>
      <c r="N85">
        <f t="shared" si="7"/>
        <v>99</v>
      </c>
      <c r="O85">
        <v>0</v>
      </c>
      <c r="Z85" s="41"/>
      <c r="AA85" s="41"/>
      <c r="AB85" s="41"/>
      <c r="AD85" s="41"/>
      <c r="AE85" s="41"/>
      <c r="AF85" s="41"/>
      <c r="AG85" s="41"/>
    </row>
    <row r="86" spans="12:33" x14ac:dyDescent="0.25">
      <c r="M86">
        <f t="shared" si="7"/>
        <v>78</v>
      </c>
      <c r="N86">
        <f t="shared" si="7"/>
        <v>100</v>
      </c>
      <c r="O86">
        <v>0</v>
      </c>
      <c r="Z86" s="41"/>
      <c r="AA86" s="41"/>
      <c r="AB86" s="41"/>
      <c r="AD86" s="41"/>
      <c r="AE86" s="41"/>
      <c r="AF86" s="41"/>
      <c r="AG86" s="41"/>
    </row>
    <row r="87" spans="12:33" x14ac:dyDescent="0.25">
      <c r="Z87" s="41"/>
      <c r="AA87" s="41"/>
      <c r="AB87" s="41"/>
      <c r="AD87" s="41"/>
      <c r="AE87" s="41"/>
      <c r="AF87" s="41"/>
      <c r="AG87" s="41"/>
    </row>
    <row r="88" spans="12:33" x14ac:dyDescent="0.25">
      <c r="Z88" s="41"/>
      <c r="AA88" s="41"/>
      <c r="AB88" s="41"/>
      <c r="AD88" s="41"/>
      <c r="AE88" s="41"/>
      <c r="AF88" s="41"/>
      <c r="AG88" s="41"/>
    </row>
    <row r="89" spans="12:33" ht="21.75" thickBot="1" x14ac:dyDescent="0.4">
      <c r="N89" s="81" t="s">
        <v>126</v>
      </c>
      <c r="O89" s="81"/>
      <c r="P89" s="81"/>
      <c r="Q89" s="81"/>
      <c r="R89" s="81"/>
      <c r="Z89" s="41"/>
      <c r="AA89" s="41"/>
      <c r="AB89" s="41"/>
      <c r="AD89" s="41"/>
      <c r="AE89" s="41"/>
      <c r="AF89" s="41"/>
      <c r="AG89" s="41"/>
    </row>
    <row r="90" spans="12:33" ht="19.5" thickBot="1" x14ac:dyDescent="0.35">
      <c r="M90" t="s">
        <v>39</v>
      </c>
      <c r="N90" s="12" t="s">
        <v>127</v>
      </c>
      <c r="O90" s="13"/>
      <c r="P90" s="13"/>
      <c r="Q90" s="13"/>
      <c r="R90" s="14"/>
      <c r="Y90" s="41"/>
      <c r="Z90" s="41"/>
      <c r="AA90" s="41"/>
      <c r="AB90" s="41"/>
      <c r="AD90" s="41"/>
      <c r="AE90" s="41"/>
      <c r="AF90" s="41"/>
      <c r="AG90" s="41"/>
    </row>
    <row r="91" spans="12:33" x14ac:dyDescent="0.25">
      <c r="L91" t="s">
        <v>128</v>
      </c>
      <c r="M91">
        <v>67</v>
      </c>
      <c r="N91" s="11" t="s">
        <v>129</v>
      </c>
      <c r="O91" s="41">
        <v>24000</v>
      </c>
      <c r="Q91" t="s">
        <v>8</v>
      </c>
      <c r="R91" s="34">
        <v>7.0000000000000007E-2</v>
      </c>
      <c r="Y91" s="41"/>
      <c r="Z91" s="41"/>
      <c r="AA91" s="41"/>
      <c r="AB91" s="41"/>
      <c r="AD91" s="41"/>
      <c r="AE91" s="41"/>
      <c r="AF91" s="41"/>
      <c r="AG91" s="41"/>
    </row>
    <row r="92" spans="12:33" x14ac:dyDescent="0.25">
      <c r="L92" t="s">
        <v>24</v>
      </c>
      <c r="M92">
        <v>40</v>
      </c>
      <c r="N92" s="11" t="s">
        <v>130</v>
      </c>
      <c r="O92" s="82">
        <v>2.5000000000000001E-2</v>
      </c>
      <c r="Q92" t="s">
        <v>131</v>
      </c>
      <c r="R92" s="41">
        <f>PV(R91,+M91-M92,,R93)*-1</f>
        <v>110072.55509147965</v>
      </c>
      <c r="Y92" s="41"/>
      <c r="Z92" s="41"/>
      <c r="AA92" s="41"/>
      <c r="AB92" s="41"/>
      <c r="AD92" s="41"/>
      <c r="AE92" s="41"/>
      <c r="AF92" s="41"/>
      <c r="AG92" s="41"/>
    </row>
    <row r="93" spans="12:33" x14ac:dyDescent="0.25">
      <c r="L93" t="s">
        <v>132</v>
      </c>
      <c r="N93">
        <f>+M91-M92</f>
        <v>27</v>
      </c>
      <c r="Q93" t="s">
        <v>133</v>
      </c>
      <c r="R93" s="41">
        <f>SUM(R94:R118)</f>
        <v>683976.28699875053</v>
      </c>
      <c r="Y93" s="41"/>
      <c r="Z93" s="41"/>
      <c r="AA93" s="41"/>
      <c r="AB93" s="41"/>
      <c r="AD93" s="41"/>
      <c r="AE93" s="41"/>
      <c r="AF93" s="41"/>
      <c r="AG93" s="41"/>
    </row>
    <row r="94" spans="12:33" x14ac:dyDescent="0.25">
      <c r="M94">
        <v>1</v>
      </c>
      <c r="N94">
        <f>+M91</f>
        <v>67</v>
      </c>
      <c r="O94" s="41">
        <f>+FV(O92,N93,,O91)*-1</f>
        <v>46747.20043919309</v>
      </c>
      <c r="R94" s="41">
        <f t="shared" ref="R94:R127" si="8">PV(+$R$91,M94,,O94)*-1</f>
        <v>43688.972373077653</v>
      </c>
      <c r="Y94" s="41"/>
      <c r="Z94" s="41"/>
      <c r="AA94" s="41"/>
      <c r="AB94" s="41"/>
      <c r="AD94" s="41"/>
      <c r="AE94" s="41"/>
      <c r="AF94" s="41"/>
      <c r="AG94" s="41"/>
    </row>
    <row r="95" spans="12:33" x14ac:dyDescent="0.25">
      <c r="M95">
        <f t="shared" ref="M95:N110" si="9">+M94+1</f>
        <v>2</v>
      </c>
      <c r="N95">
        <f t="shared" si="9"/>
        <v>68</v>
      </c>
      <c r="O95" s="41">
        <f t="shared" ref="O95:O127" si="10">+O94*(1+$O$92)</f>
        <v>47915.88045017291</v>
      </c>
      <c r="R95" s="41">
        <f t="shared" si="8"/>
        <v>41851.585684490266</v>
      </c>
      <c r="Y95" s="41"/>
      <c r="Z95" s="41"/>
      <c r="AA95" s="41"/>
      <c r="AB95" s="41"/>
      <c r="AD95" s="41"/>
      <c r="AE95" s="41"/>
      <c r="AF95" s="41"/>
      <c r="AG95" s="41"/>
    </row>
    <row r="96" spans="12:33" x14ac:dyDescent="0.25">
      <c r="M96">
        <f t="shared" si="9"/>
        <v>3</v>
      </c>
      <c r="N96">
        <f t="shared" si="9"/>
        <v>69</v>
      </c>
      <c r="O96" s="41">
        <f t="shared" si="10"/>
        <v>49113.777461427228</v>
      </c>
      <c r="R96" s="41">
        <f t="shared" si="8"/>
        <v>40091.47226785282</v>
      </c>
      <c r="Y96" s="41"/>
      <c r="Z96" s="41"/>
      <c r="AA96" s="41"/>
      <c r="AB96" s="41"/>
      <c r="AD96" s="41"/>
      <c r="AE96" s="41"/>
      <c r="AF96" s="41"/>
      <c r="AG96" s="41"/>
    </row>
    <row r="97" spans="13:33" x14ac:dyDescent="0.25">
      <c r="M97">
        <f t="shared" si="9"/>
        <v>4</v>
      </c>
      <c r="N97">
        <f t="shared" si="9"/>
        <v>70</v>
      </c>
      <c r="O97" s="41">
        <f t="shared" si="10"/>
        <v>50341.621897962905</v>
      </c>
      <c r="R97" s="41">
        <f t="shared" si="8"/>
        <v>38405.382312662747</v>
      </c>
      <c r="Y97" s="41"/>
      <c r="Z97" s="41"/>
      <c r="AA97" s="41"/>
      <c r="AB97" s="41"/>
      <c r="AD97" s="41"/>
      <c r="AE97" s="41"/>
      <c r="AF97" s="41"/>
      <c r="AG97" s="41"/>
    </row>
    <row r="98" spans="13:33" x14ac:dyDescent="0.25">
      <c r="M98">
        <f t="shared" si="9"/>
        <v>5</v>
      </c>
      <c r="N98">
        <f t="shared" si="9"/>
        <v>71</v>
      </c>
      <c r="O98" s="41">
        <f t="shared" si="10"/>
        <v>51600.162445411974</v>
      </c>
      <c r="R98" s="41">
        <f t="shared" si="8"/>
        <v>36790.202682690942</v>
      </c>
      <c r="Y98" s="41"/>
      <c r="Z98" s="41"/>
      <c r="AA98" s="41"/>
      <c r="AB98" s="41"/>
      <c r="AD98" s="41"/>
      <c r="AE98" s="41"/>
      <c r="AF98" s="41"/>
      <c r="AG98" s="41"/>
    </row>
    <row r="99" spans="13:33" x14ac:dyDescent="0.25">
      <c r="M99">
        <f t="shared" si="9"/>
        <v>6</v>
      </c>
      <c r="N99">
        <f t="shared" si="9"/>
        <v>72</v>
      </c>
      <c r="O99" s="41">
        <f t="shared" si="10"/>
        <v>52890.16650654727</v>
      </c>
      <c r="R99" s="41">
        <f t="shared" si="8"/>
        <v>35242.951167998333</v>
      </c>
      <c r="Y99" s="41"/>
      <c r="Z99" s="41"/>
      <c r="AA99" s="41"/>
      <c r="AB99" s="41"/>
      <c r="AD99" s="41"/>
      <c r="AE99" s="41"/>
      <c r="AF99" s="41"/>
      <c r="AG99" s="41"/>
    </row>
    <row r="100" spans="13:33" x14ac:dyDescent="0.25">
      <c r="M100">
        <f t="shared" si="9"/>
        <v>7</v>
      </c>
      <c r="N100">
        <f t="shared" si="9"/>
        <v>73</v>
      </c>
      <c r="O100" s="41">
        <f t="shared" si="10"/>
        <v>54212.420669210944</v>
      </c>
      <c r="R100" s="41">
        <f t="shared" si="8"/>
        <v>33760.770978689987</v>
      </c>
      <c r="Y100" s="41"/>
      <c r="Z100" s="41"/>
      <c r="AA100" s="41"/>
      <c r="AB100" s="41"/>
      <c r="AD100" s="41"/>
      <c r="AE100" s="41"/>
      <c r="AF100" s="41"/>
      <c r="AG100" s="41"/>
    </row>
    <row r="101" spans="13:33" x14ac:dyDescent="0.25">
      <c r="M101">
        <f t="shared" si="9"/>
        <v>8</v>
      </c>
      <c r="N101">
        <f t="shared" si="9"/>
        <v>74</v>
      </c>
      <c r="O101" s="41">
        <f t="shared" si="10"/>
        <v>55567.731185941215</v>
      </c>
      <c r="R101" s="41">
        <f t="shared" si="8"/>
        <v>32340.925470240407</v>
      </c>
      <c r="Y101" s="41"/>
      <c r="Z101" s="41"/>
      <c r="AA101" s="41"/>
      <c r="AB101" s="41"/>
      <c r="AD101" s="41"/>
      <c r="AE101" s="41"/>
      <c r="AF101" s="41"/>
      <c r="AG101" s="41"/>
    </row>
    <row r="102" spans="13:33" x14ac:dyDescent="0.25">
      <c r="M102">
        <f t="shared" si="9"/>
        <v>9</v>
      </c>
      <c r="N102">
        <f t="shared" si="9"/>
        <v>75</v>
      </c>
      <c r="O102" s="41">
        <f t="shared" si="10"/>
        <v>56956.924465589742</v>
      </c>
      <c r="R102" s="41">
        <f t="shared" si="8"/>
        <v>30980.793090650852</v>
      </c>
      <c r="Y102" s="41"/>
      <c r="Z102" s="41"/>
      <c r="AA102" s="41"/>
      <c r="AB102" s="41"/>
      <c r="AD102" s="41"/>
      <c r="AE102" s="41"/>
      <c r="AF102" s="41"/>
      <c r="AG102" s="41"/>
    </row>
    <row r="103" spans="13:33" x14ac:dyDescent="0.25">
      <c r="M103">
        <f t="shared" si="9"/>
        <v>10</v>
      </c>
      <c r="N103">
        <f t="shared" si="9"/>
        <v>76</v>
      </c>
      <c r="O103" s="41">
        <f t="shared" si="10"/>
        <v>58380.847577229477</v>
      </c>
      <c r="R103" s="41">
        <f t="shared" si="8"/>
        <v>29677.862540109458</v>
      </c>
      <c r="Y103" s="41"/>
      <c r="Z103" s="41"/>
      <c r="AA103" s="41"/>
      <c r="AB103" s="41"/>
      <c r="AD103" s="41"/>
      <c r="AE103" s="41"/>
      <c r="AF103" s="41"/>
      <c r="AG103" s="41"/>
    </row>
    <row r="104" spans="13:33" x14ac:dyDescent="0.25">
      <c r="M104">
        <f t="shared" si="9"/>
        <v>11</v>
      </c>
      <c r="N104">
        <f t="shared" si="9"/>
        <v>77</v>
      </c>
      <c r="O104" s="41">
        <f t="shared" si="10"/>
        <v>59840.368766660205</v>
      </c>
      <c r="R104" s="41">
        <f t="shared" si="8"/>
        <v>28429.728134216999</v>
      </c>
      <c r="Y104" s="41"/>
      <c r="Z104" s="41"/>
      <c r="AA104" s="41"/>
      <c r="AB104" s="41"/>
      <c r="AD104" s="41"/>
      <c r="AE104" s="41"/>
      <c r="AF104" s="41"/>
      <c r="AG104" s="41"/>
    </row>
    <row r="105" spans="13:33" x14ac:dyDescent="0.25">
      <c r="M105">
        <f t="shared" si="9"/>
        <v>12</v>
      </c>
      <c r="N105">
        <f t="shared" si="9"/>
        <v>78</v>
      </c>
      <c r="O105" s="41">
        <f t="shared" si="10"/>
        <v>61336.377985826708</v>
      </c>
      <c r="R105" s="41">
        <f t="shared" si="8"/>
        <v>27234.085362217222</v>
      </c>
      <c r="Y105" s="41"/>
      <c r="Z105" s="41"/>
      <c r="AA105" s="41"/>
      <c r="AB105" s="41"/>
      <c r="AD105" s="41"/>
      <c r="AE105" s="41"/>
      <c r="AF105" s="41"/>
      <c r="AG105" s="41"/>
    </row>
    <row r="106" spans="13:33" x14ac:dyDescent="0.25">
      <c r="M106">
        <f t="shared" si="9"/>
        <v>13</v>
      </c>
      <c r="N106">
        <f t="shared" si="9"/>
        <v>79</v>
      </c>
      <c r="O106" s="41">
        <f t="shared" si="10"/>
        <v>62869.787435472368</v>
      </c>
      <c r="R106" s="41">
        <f t="shared" si="8"/>
        <v>26088.72663203051</v>
      </c>
      <c r="Y106" s="41"/>
      <c r="Z106" s="41"/>
      <c r="AA106" s="41"/>
      <c r="AB106" s="41"/>
      <c r="AD106" s="41"/>
      <c r="AE106" s="41"/>
      <c r="AF106" s="41"/>
      <c r="AG106" s="41"/>
    </row>
    <row r="107" spans="13:33" x14ac:dyDescent="0.25">
      <c r="M107">
        <f t="shared" si="9"/>
        <v>14</v>
      </c>
      <c r="N107">
        <f t="shared" si="9"/>
        <v>80</v>
      </c>
      <c r="O107" s="41">
        <f t="shared" si="10"/>
        <v>64441.532121359174</v>
      </c>
      <c r="R107" s="41">
        <f t="shared" si="8"/>
        <v>24991.537194234836</v>
      </c>
      <c r="Y107" s="41"/>
      <c r="Z107" s="41"/>
      <c r="AA107" s="41"/>
      <c r="AB107" s="41"/>
      <c r="AD107" s="41"/>
      <c r="AE107" s="41"/>
      <c r="AF107" s="41"/>
      <c r="AG107" s="41"/>
    </row>
    <row r="108" spans="13:33" x14ac:dyDescent="0.25">
      <c r="M108">
        <f t="shared" si="9"/>
        <v>15</v>
      </c>
      <c r="N108">
        <f t="shared" si="9"/>
        <v>81</v>
      </c>
      <c r="O108" s="41">
        <f t="shared" si="10"/>
        <v>66052.570424393154</v>
      </c>
      <c r="R108" s="41">
        <f t="shared" si="8"/>
        <v>23940.491237467948</v>
      </c>
      <c r="Y108" s="41"/>
      <c r="Z108" s="41"/>
      <c r="AA108" s="41"/>
      <c r="AB108" s="41"/>
      <c r="AD108" s="41"/>
      <c r="AE108" s="41"/>
      <c r="AF108" s="41"/>
      <c r="AG108" s="41"/>
    </row>
    <row r="109" spans="13:33" x14ac:dyDescent="0.25">
      <c r="M109">
        <f t="shared" si="9"/>
        <v>16</v>
      </c>
      <c r="N109">
        <f t="shared" si="9"/>
        <v>82</v>
      </c>
      <c r="O109" s="41">
        <f t="shared" si="10"/>
        <v>67703.88468500298</v>
      </c>
      <c r="R109" s="41">
        <f t="shared" si="8"/>
        <v>22933.648148041728</v>
      </c>
      <c r="Y109" s="41"/>
      <c r="Z109" s="41"/>
      <c r="AA109" s="41"/>
      <c r="AB109" s="41"/>
      <c r="AD109" s="41"/>
      <c r="AE109" s="41"/>
      <c r="AF109" s="41"/>
      <c r="AG109" s="41"/>
    </row>
    <row r="110" spans="13:33" x14ac:dyDescent="0.25">
      <c r="M110">
        <f t="shared" si="9"/>
        <v>17</v>
      </c>
      <c r="N110">
        <f t="shared" si="9"/>
        <v>83</v>
      </c>
      <c r="O110" s="41">
        <f t="shared" si="10"/>
        <v>69396.481802128052</v>
      </c>
      <c r="R110" s="41">
        <f t="shared" si="8"/>
        <v>21969.148926862399</v>
      </c>
      <c r="Y110" s="41"/>
      <c r="Z110" s="41"/>
      <c r="AA110" s="41"/>
      <c r="AB110" s="41"/>
      <c r="AD110" s="41"/>
      <c r="AE110" s="41"/>
      <c r="AF110" s="41"/>
      <c r="AG110" s="41"/>
    </row>
    <row r="111" spans="13:33" x14ac:dyDescent="0.25">
      <c r="M111">
        <f t="shared" ref="M111:N126" si="11">+M110+1</f>
        <v>18</v>
      </c>
      <c r="N111">
        <f t="shared" si="11"/>
        <v>84</v>
      </c>
      <c r="O111" s="41">
        <f t="shared" si="10"/>
        <v>71131.393847181243</v>
      </c>
      <c r="R111" s="41">
        <f t="shared" si="8"/>
        <v>21045.212757041081</v>
      </c>
      <c r="Y111" s="41"/>
      <c r="Z111" s="41"/>
      <c r="AA111" s="41"/>
      <c r="AB111" s="41"/>
      <c r="AD111" s="41"/>
      <c r="AE111" s="41"/>
      <c r="AF111" s="41"/>
      <c r="AG111" s="41"/>
    </row>
    <row r="112" spans="13:33" x14ac:dyDescent="0.25">
      <c r="M112">
        <f t="shared" si="11"/>
        <v>19</v>
      </c>
      <c r="N112">
        <f t="shared" si="11"/>
        <v>85</v>
      </c>
      <c r="O112" s="41">
        <f t="shared" si="10"/>
        <v>72909.678693360765</v>
      </c>
      <c r="R112" s="41">
        <f t="shared" si="8"/>
        <v>20160.133715857108</v>
      </c>
      <c r="Y112" s="41"/>
      <c r="Z112" s="41"/>
      <c r="AA112" s="41"/>
      <c r="AB112" s="41"/>
      <c r="AD112" s="41"/>
      <c r="AE112" s="41"/>
      <c r="AF112" s="41"/>
      <c r="AG112" s="41"/>
    </row>
    <row r="113" spans="13:49" x14ac:dyDescent="0.25">
      <c r="M113">
        <f t="shared" si="11"/>
        <v>20</v>
      </c>
      <c r="N113">
        <f t="shared" si="11"/>
        <v>86</v>
      </c>
      <c r="O113" s="41">
        <f t="shared" si="10"/>
        <v>74732.420660694785</v>
      </c>
      <c r="R113" s="41">
        <f t="shared" si="8"/>
        <v>19312.277625003306</v>
      </c>
      <c r="Y113" s="41"/>
      <c r="Z113" s="41"/>
      <c r="AA113" s="41"/>
      <c r="AB113" s="41"/>
      <c r="AD113" s="41"/>
      <c r="AE113" s="41"/>
      <c r="AF113" s="41"/>
      <c r="AG113" s="41"/>
    </row>
    <row r="114" spans="13:49" x14ac:dyDescent="0.25">
      <c r="M114">
        <f t="shared" si="11"/>
        <v>21</v>
      </c>
      <c r="N114">
        <f t="shared" si="11"/>
        <v>87</v>
      </c>
      <c r="O114" s="41">
        <f t="shared" si="10"/>
        <v>76600.731177212147</v>
      </c>
      <c r="R114" s="41">
        <f t="shared" si="8"/>
        <v>18500.079033297556</v>
      </c>
      <c r="Y114" s="41"/>
      <c r="Z114" s="41"/>
      <c r="AA114" s="41"/>
      <c r="AB114" s="41"/>
      <c r="AD114" s="41"/>
      <c r="AE114" s="41"/>
      <c r="AF114" s="41"/>
      <c r="AG114" s="41"/>
    </row>
    <row r="115" spans="13:49" x14ac:dyDescent="0.25">
      <c r="M115">
        <f t="shared" si="11"/>
        <v>22</v>
      </c>
      <c r="N115">
        <f t="shared" si="11"/>
        <v>88</v>
      </c>
      <c r="O115" s="41">
        <f t="shared" si="10"/>
        <v>78515.749456642443</v>
      </c>
      <c r="R115" s="41">
        <f t="shared" si="8"/>
        <v>17722.038326289712</v>
      </c>
      <c r="Y115" s="41"/>
      <c r="Z115" s="41"/>
      <c r="AA115" s="41"/>
      <c r="AB115" s="41"/>
      <c r="AD115" s="41"/>
      <c r="AE115" s="41"/>
      <c r="AF115" s="41"/>
      <c r="AG115" s="41"/>
    </row>
    <row r="116" spans="13:49" x14ac:dyDescent="0.25">
      <c r="M116">
        <f t="shared" si="11"/>
        <v>23</v>
      </c>
      <c r="N116">
        <f t="shared" si="11"/>
        <v>89</v>
      </c>
      <c r="O116" s="41">
        <f t="shared" si="10"/>
        <v>80478.643193058495</v>
      </c>
      <c r="R116" s="41">
        <f t="shared" si="8"/>
        <v>16976.71895742706</v>
      </c>
      <c r="Y116" s="41"/>
      <c r="Z116" s="41"/>
      <c r="AA116" s="41"/>
      <c r="AB116" s="41"/>
      <c r="AD116" s="41"/>
      <c r="AE116" s="41"/>
      <c r="AF116" s="41"/>
      <c r="AG116" s="41"/>
    </row>
    <row r="117" spans="13:49" x14ac:dyDescent="0.25">
      <c r="M117">
        <f t="shared" si="11"/>
        <v>24</v>
      </c>
      <c r="N117">
        <f t="shared" si="11"/>
        <v>90</v>
      </c>
      <c r="O117" s="41">
        <f t="shared" si="10"/>
        <v>82490.609272884947</v>
      </c>
      <c r="R117" s="41">
        <f t="shared" si="8"/>
        <v>16262.744795666105</v>
      </c>
      <c r="Y117" s="41"/>
      <c r="Z117" s="41"/>
      <c r="AA117" s="41"/>
      <c r="AB117" s="41"/>
      <c r="AD117" s="41"/>
      <c r="AE117" s="41"/>
      <c r="AF117" s="41"/>
      <c r="AG117" s="41"/>
    </row>
    <row r="118" spans="13:49" x14ac:dyDescent="0.25">
      <c r="M118">
        <f t="shared" si="11"/>
        <v>25</v>
      </c>
      <c r="N118">
        <f t="shared" si="11"/>
        <v>91</v>
      </c>
      <c r="O118" s="41">
        <f t="shared" si="10"/>
        <v>84552.87450470707</v>
      </c>
      <c r="R118" s="41">
        <f t="shared" si="8"/>
        <v>15578.797584633418</v>
      </c>
      <c r="Y118" s="41"/>
      <c r="Z118" s="41"/>
      <c r="AA118" s="41"/>
      <c r="AB118" s="41"/>
      <c r="AD118" s="41"/>
      <c r="AE118" s="41"/>
      <c r="AF118" s="41"/>
      <c r="AG118" s="41"/>
    </row>
    <row r="119" spans="13:49" x14ac:dyDescent="0.25">
      <c r="M119">
        <f t="shared" si="11"/>
        <v>26</v>
      </c>
      <c r="N119">
        <f t="shared" si="11"/>
        <v>92</v>
      </c>
      <c r="O119" s="41">
        <f t="shared" si="10"/>
        <v>86666.696367324737</v>
      </c>
      <c r="R119" s="41">
        <f t="shared" si="8"/>
        <v>14923.614508644161</v>
      </c>
      <c r="Y119" s="41"/>
      <c r="Z119" s="41"/>
      <c r="AA119" s="41"/>
      <c r="AB119" s="41"/>
      <c r="AD119" s="41"/>
      <c r="AE119" s="41"/>
      <c r="AF119" s="41"/>
      <c r="AG119" s="41"/>
    </row>
    <row r="120" spans="13:49" x14ac:dyDescent="0.25">
      <c r="M120">
        <f t="shared" si="11"/>
        <v>27</v>
      </c>
      <c r="N120">
        <f t="shared" si="11"/>
        <v>93</v>
      </c>
      <c r="O120" s="41">
        <f t="shared" si="10"/>
        <v>88833.363776507846</v>
      </c>
      <c r="R120" s="41">
        <f t="shared" si="8"/>
        <v>14295.985861084355</v>
      </c>
      <c r="Y120" s="41"/>
      <c r="Z120" s="41"/>
      <c r="AA120" s="41"/>
      <c r="AB120" s="41"/>
      <c r="AD120" s="41"/>
      <c r="AE120" s="41"/>
      <c r="AF120" s="41"/>
      <c r="AG120" s="41"/>
      <c r="AO120" s="83"/>
      <c r="AP120" s="84"/>
      <c r="AQ120" s="84"/>
      <c r="AR120" s="84"/>
      <c r="AS120" s="84"/>
      <c r="AT120" s="84"/>
      <c r="AU120" s="84"/>
      <c r="AV120" s="84"/>
      <c r="AW120" s="85"/>
    </row>
    <row r="121" spans="13:49" x14ac:dyDescent="0.25">
      <c r="M121">
        <f t="shared" si="11"/>
        <v>28</v>
      </c>
      <c r="N121">
        <f t="shared" si="11"/>
        <v>94</v>
      </c>
      <c r="O121" s="41">
        <f t="shared" si="10"/>
        <v>91054.197870920529</v>
      </c>
      <c r="R121" s="41">
        <f t="shared" si="8"/>
        <v>13694.752810851836</v>
      </c>
      <c r="Y121" s="41"/>
      <c r="Z121" s="41"/>
      <c r="AA121" s="41"/>
      <c r="AB121" s="41"/>
      <c r="AD121" s="41"/>
      <c r="AE121" s="41"/>
      <c r="AF121" s="41"/>
      <c r="AG121" s="41"/>
      <c r="AO121" s="83"/>
      <c r="AW121" s="86"/>
    </row>
    <row r="122" spans="13:49" x14ac:dyDescent="0.25">
      <c r="M122">
        <f t="shared" si="11"/>
        <v>29</v>
      </c>
      <c r="N122">
        <f t="shared" si="11"/>
        <v>95</v>
      </c>
      <c r="O122" s="41">
        <f t="shared" si="10"/>
        <v>93330.552817693533</v>
      </c>
      <c r="R122" s="41">
        <f t="shared" si="8"/>
        <v>13118.805262731898</v>
      </c>
      <c r="Y122" s="41"/>
      <c r="Z122" s="41"/>
      <c r="AA122" s="41"/>
      <c r="AB122" s="41"/>
      <c r="AD122" s="41"/>
      <c r="AE122" s="41"/>
      <c r="AF122" s="41"/>
      <c r="AG122" s="41"/>
      <c r="AO122" s="83"/>
      <c r="AW122" s="86"/>
    </row>
    <row r="123" spans="13:49" x14ac:dyDescent="0.25">
      <c r="M123">
        <f t="shared" si="11"/>
        <v>30</v>
      </c>
      <c r="N123">
        <f t="shared" si="11"/>
        <v>96</v>
      </c>
      <c r="O123" s="41">
        <f t="shared" si="10"/>
        <v>95663.816638135861</v>
      </c>
      <c r="R123" s="41">
        <f t="shared" si="8"/>
        <v>12567.079807757191</v>
      </c>
      <c r="W123" t="s">
        <v>13</v>
      </c>
      <c r="Y123" s="41"/>
      <c r="Z123" s="41"/>
      <c r="AA123" s="41"/>
      <c r="AB123" s="41"/>
      <c r="AD123" s="41"/>
      <c r="AE123" s="41"/>
      <c r="AF123" s="41"/>
      <c r="AG123" s="41"/>
      <c r="AO123" s="83"/>
      <c r="AW123" s="86"/>
    </row>
    <row r="124" spans="13:49" x14ac:dyDescent="0.25">
      <c r="M124">
        <f t="shared" si="11"/>
        <v>31</v>
      </c>
      <c r="N124">
        <f t="shared" si="11"/>
        <v>97</v>
      </c>
      <c r="O124" s="41">
        <f t="shared" si="10"/>
        <v>98055.412054089247</v>
      </c>
      <c r="R124" s="41">
        <f t="shared" si="8"/>
        <v>12038.5577597674</v>
      </c>
      <c r="Y124" s="41"/>
      <c r="Z124" s="41"/>
      <c r="AA124" s="41"/>
      <c r="AB124" s="41"/>
      <c r="AD124" s="41"/>
      <c r="AE124" s="41"/>
      <c r="AF124" s="41"/>
      <c r="AG124" s="41"/>
      <c r="AO124" s="83"/>
      <c r="AW124" s="86"/>
    </row>
    <row r="125" spans="13:49" x14ac:dyDescent="0.25">
      <c r="M125">
        <f t="shared" si="11"/>
        <v>32</v>
      </c>
      <c r="N125">
        <f t="shared" si="11"/>
        <v>98</v>
      </c>
      <c r="O125" s="41">
        <f t="shared" si="10"/>
        <v>100506.79735544146</v>
      </c>
      <c r="R125" s="41">
        <f t="shared" si="8"/>
        <v>11532.263274543537</v>
      </c>
      <c r="Y125" s="41"/>
      <c r="Z125" s="41"/>
      <c r="AA125" s="41"/>
      <c r="AB125" s="41"/>
      <c r="AD125" s="41"/>
      <c r="AE125" s="41"/>
      <c r="AF125" s="41"/>
      <c r="AG125" s="41"/>
      <c r="AO125" s="83"/>
      <c r="AP125" s="84"/>
      <c r="AQ125" s="84"/>
      <c r="AR125" s="84"/>
      <c r="AS125" s="84"/>
      <c r="AT125" s="84"/>
      <c r="AU125" s="84"/>
      <c r="AV125" s="84"/>
      <c r="AW125" s="85"/>
    </row>
    <row r="126" spans="13:49" x14ac:dyDescent="0.25">
      <c r="M126">
        <f t="shared" si="11"/>
        <v>33</v>
      </c>
      <c r="N126">
        <f t="shared" si="11"/>
        <v>99</v>
      </c>
      <c r="O126" s="41">
        <f t="shared" si="10"/>
        <v>103019.4672893275</v>
      </c>
      <c r="R126" s="41">
        <f t="shared" si="8"/>
        <v>11047.261548044042</v>
      </c>
      <c r="Y126" s="41"/>
      <c r="Z126" s="41"/>
      <c r="AA126" s="41"/>
      <c r="AB126" s="41"/>
      <c r="AD126" s="41"/>
      <c r="AE126" s="41"/>
      <c r="AF126" s="41"/>
      <c r="AG126" s="41"/>
      <c r="AO126" s="83"/>
      <c r="AW126" s="86"/>
    </row>
    <row r="127" spans="13:49" x14ac:dyDescent="0.25">
      <c r="M127">
        <f t="shared" ref="M127:N127" si="12">+M126+1</f>
        <v>34</v>
      </c>
      <c r="N127">
        <f t="shared" si="12"/>
        <v>100</v>
      </c>
      <c r="O127" s="41">
        <f t="shared" si="10"/>
        <v>105594.95397156068</v>
      </c>
      <c r="R127" s="41">
        <f t="shared" si="8"/>
        <v>10582.657090416022</v>
      </c>
      <c r="Y127" s="41"/>
      <c r="Z127" s="41"/>
      <c r="AA127" s="41"/>
      <c r="AB127" s="41"/>
      <c r="AD127" s="41"/>
      <c r="AE127" s="41"/>
      <c r="AF127" s="41"/>
      <c r="AG127" s="41"/>
      <c r="AO127" s="83"/>
      <c r="AW127" s="86"/>
    </row>
    <row r="128" spans="13:49" x14ac:dyDescent="0.25">
      <c r="Y128" s="41"/>
      <c r="Z128" s="41"/>
      <c r="AA128" s="41"/>
      <c r="AB128" s="41"/>
      <c r="AD128" s="41"/>
      <c r="AE128" s="41"/>
      <c r="AF128" s="41"/>
      <c r="AG128" s="41"/>
      <c r="AO128" s="83"/>
      <c r="AW128" s="86"/>
    </row>
    <row r="129" spans="12:55" x14ac:dyDescent="0.25">
      <c r="L129" t="s">
        <v>134</v>
      </c>
      <c r="Y129" s="41"/>
      <c r="Z129" s="41"/>
      <c r="AA129" s="41"/>
      <c r="AB129" s="41"/>
      <c r="AD129" s="78"/>
      <c r="AE129" s="78"/>
      <c r="AF129" s="41"/>
      <c r="AG129" s="41"/>
      <c r="AO129" s="83"/>
      <c r="AW129" s="86"/>
    </row>
    <row r="130" spans="12:55" x14ac:dyDescent="0.25">
      <c r="Y130" s="41"/>
      <c r="Z130" s="41"/>
      <c r="AA130" s="41"/>
      <c r="AB130" s="41"/>
      <c r="AD130" s="41"/>
      <c r="AE130" s="41"/>
      <c r="AF130" s="41"/>
      <c r="AG130" s="41"/>
      <c r="AO130" s="83"/>
      <c r="AP130" s="84"/>
      <c r="AQ130" s="84"/>
      <c r="AR130" s="84"/>
      <c r="AS130" s="84"/>
      <c r="AT130" s="84"/>
      <c r="AU130" s="84"/>
      <c r="AV130" s="84"/>
      <c r="AW130" s="85"/>
    </row>
    <row r="131" spans="12:55" x14ac:dyDescent="0.25">
      <c r="Y131" s="41"/>
      <c r="Z131" s="41"/>
      <c r="AA131" s="41"/>
      <c r="AB131" s="41"/>
      <c r="AD131" s="41"/>
      <c r="AE131" s="41"/>
      <c r="AF131" s="41"/>
      <c r="AG131" s="41"/>
      <c r="AO131" s="83"/>
      <c r="AW131" s="86"/>
    </row>
    <row r="132" spans="12:55" x14ac:dyDescent="0.25">
      <c r="Y132" s="41"/>
      <c r="Z132" s="41"/>
      <c r="AA132" s="41"/>
      <c r="AB132" s="41"/>
      <c r="AD132" s="41"/>
      <c r="AE132" s="41"/>
      <c r="AF132" s="41"/>
      <c r="AG132" s="41"/>
      <c r="AO132" s="83"/>
      <c r="AW132" s="86"/>
    </row>
    <row r="133" spans="12:55" x14ac:dyDescent="0.25">
      <c r="Y133" s="41"/>
      <c r="Z133" s="41"/>
      <c r="AA133" s="41"/>
      <c r="AB133" s="41"/>
      <c r="AD133" s="41"/>
      <c r="AE133" s="41"/>
      <c r="AF133" s="41"/>
      <c r="AG133" s="41"/>
      <c r="AO133" s="83"/>
      <c r="AW133" s="86"/>
    </row>
    <row r="134" spans="12:55" x14ac:dyDescent="0.25">
      <c r="Y134" s="41"/>
      <c r="Z134" s="41"/>
      <c r="AA134" s="41"/>
      <c r="AB134" s="41"/>
      <c r="AD134" s="41"/>
      <c r="AE134" s="41"/>
      <c r="AF134" s="41"/>
      <c r="AG134" s="41"/>
      <c r="AO134" s="83"/>
      <c r="AW134" s="86"/>
    </row>
    <row r="135" spans="12:55" x14ac:dyDescent="0.25">
      <c r="Y135" s="41"/>
      <c r="Z135" s="41"/>
      <c r="AA135" s="41"/>
      <c r="AB135" s="41"/>
      <c r="AD135" s="41"/>
      <c r="AE135" s="41"/>
      <c r="AF135" s="41"/>
      <c r="AG135" s="41"/>
      <c r="AO135" s="83"/>
      <c r="AP135" s="84"/>
      <c r="AQ135" s="84"/>
      <c r="AR135" s="84"/>
      <c r="AS135" s="84"/>
      <c r="AT135" s="84"/>
      <c r="AU135" s="84"/>
      <c r="AV135" s="84"/>
      <c r="AW135" s="85"/>
    </row>
    <row r="136" spans="12:55" x14ac:dyDescent="0.25">
      <c r="Y136" s="41"/>
      <c r="Z136" s="41"/>
      <c r="AA136" s="41"/>
      <c r="AB136" s="41"/>
      <c r="AD136" s="41"/>
      <c r="AE136" s="41"/>
      <c r="AF136" s="41"/>
      <c r="AG136" s="41"/>
      <c r="AO136" s="83"/>
      <c r="AW136" s="86"/>
    </row>
    <row r="137" spans="12:55" x14ac:dyDescent="0.25">
      <c r="Y137" s="41"/>
      <c r="Z137" s="41"/>
      <c r="AA137" s="41"/>
      <c r="AB137" s="41"/>
      <c r="AD137" s="41"/>
      <c r="AE137" s="41"/>
      <c r="AF137" s="41"/>
      <c r="AG137" s="41"/>
      <c r="AO137" s="83"/>
      <c r="AW137" s="86"/>
    </row>
    <row r="138" spans="12:55" x14ac:dyDescent="0.25">
      <c r="Y138" s="41"/>
      <c r="Z138" s="41"/>
      <c r="AA138" s="41"/>
      <c r="AB138" s="41"/>
      <c r="AD138" s="41"/>
      <c r="AE138" s="41"/>
      <c r="AF138" s="41"/>
      <c r="AG138" s="41"/>
      <c r="AO138" s="83"/>
      <c r="AW138" s="86"/>
    </row>
    <row r="139" spans="12:55" x14ac:dyDescent="0.25">
      <c r="Y139" s="41"/>
      <c r="Z139" s="41"/>
      <c r="AA139" s="41"/>
      <c r="AB139" s="41"/>
      <c r="AD139" s="41"/>
      <c r="AE139" s="41"/>
      <c r="AF139" s="41"/>
      <c r="AG139" s="41"/>
      <c r="AO139" s="83"/>
      <c r="AW139" s="86"/>
    </row>
    <row r="140" spans="12:55" x14ac:dyDescent="0.25">
      <c r="Y140" s="41"/>
      <c r="Z140" s="41"/>
      <c r="AA140" s="41"/>
      <c r="AB140" s="41"/>
      <c r="AD140" s="41"/>
      <c r="AE140" s="41"/>
      <c r="AF140" s="41"/>
      <c r="AG140" s="41"/>
      <c r="AO140" s="83"/>
      <c r="AP140" s="84"/>
      <c r="AQ140" s="84"/>
      <c r="AR140" s="84"/>
      <c r="AS140" s="84"/>
      <c r="AT140" s="84"/>
      <c r="AU140" s="84"/>
      <c r="AV140" s="84"/>
      <c r="AW140" s="85"/>
    </row>
    <row r="141" spans="12:55" x14ac:dyDescent="0.25">
      <c r="Y141" s="41"/>
      <c r="Z141" s="41"/>
      <c r="AA141" s="41"/>
      <c r="AB141" s="41"/>
      <c r="AD141" s="41"/>
      <c r="AE141" s="41"/>
      <c r="AF141" s="41"/>
      <c r="AG141" s="41"/>
      <c r="AO141" s="83"/>
      <c r="AW141" s="86"/>
    </row>
    <row r="142" spans="12:55" x14ac:dyDescent="0.25">
      <c r="Y142" s="41"/>
      <c r="Z142" s="41"/>
      <c r="AA142" s="41"/>
      <c r="AB142" s="41"/>
      <c r="AD142" s="41"/>
      <c r="AE142" s="41"/>
      <c r="AF142" s="41"/>
      <c r="AG142" s="41"/>
      <c r="AO142" s="83"/>
      <c r="AW142" s="86"/>
    </row>
    <row r="143" spans="12:55" x14ac:dyDescent="0.25">
      <c r="Y143" s="41"/>
      <c r="Z143" s="41"/>
      <c r="AA143" s="41"/>
      <c r="AB143" s="41"/>
      <c r="AD143" s="41"/>
      <c r="AE143" s="41"/>
      <c r="AF143" s="41"/>
      <c r="AG143" s="41"/>
      <c r="AO143" s="83"/>
      <c r="AW143" s="86"/>
    </row>
    <row r="144" spans="12:55" x14ac:dyDescent="0.25">
      <c r="Y144" s="41"/>
      <c r="Z144" s="41"/>
      <c r="AA144" s="41"/>
      <c r="AB144" s="41"/>
      <c r="AD144" s="41"/>
      <c r="AE144" s="41"/>
      <c r="AF144" s="41"/>
      <c r="AG144" s="41"/>
      <c r="AO144" s="83"/>
      <c r="AW144" s="86"/>
      <c r="BC144" t="s">
        <v>13</v>
      </c>
    </row>
    <row r="145" spans="25:56" x14ac:dyDescent="0.25">
      <c r="Y145" s="41"/>
      <c r="Z145" s="41"/>
      <c r="AA145" s="41"/>
      <c r="AB145" s="41"/>
      <c r="AD145" s="41"/>
      <c r="AE145" s="41"/>
      <c r="AF145" s="41"/>
      <c r="AG145" s="41"/>
      <c r="AI145" s="87"/>
      <c r="AJ145" s="88"/>
      <c r="AM145" s="41"/>
      <c r="AO145" s="83"/>
      <c r="AW145" s="89"/>
      <c r="BC145" t="s">
        <v>13</v>
      </c>
      <c r="BD145" t="s">
        <v>13</v>
      </c>
    </row>
    <row r="146" spans="25:56" x14ac:dyDescent="0.25">
      <c r="Y146" s="41"/>
      <c r="Z146" s="41"/>
      <c r="AA146" s="41"/>
      <c r="AB146" s="41"/>
      <c r="AD146" s="41"/>
      <c r="AE146" s="41"/>
      <c r="AF146" s="41"/>
      <c r="AG146" s="41"/>
      <c r="AM146" s="41"/>
    </row>
    <row r="147" spans="25:56" x14ac:dyDescent="0.25">
      <c r="Y147" s="41"/>
      <c r="Z147" s="41"/>
      <c r="AA147" s="41"/>
      <c r="AB147" s="41"/>
      <c r="AD147" s="41"/>
      <c r="AE147" s="41"/>
      <c r="AF147" s="41"/>
      <c r="AG147" s="41"/>
      <c r="AM147" s="41"/>
    </row>
    <row r="148" spans="25:56" x14ac:dyDescent="0.25">
      <c r="Y148" s="41"/>
      <c r="Z148" s="41"/>
      <c r="AA148" s="41"/>
      <c r="AB148" s="41"/>
      <c r="AD148" s="41"/>
      <c r="AE148" s="41"/>
      <c r="AF148" s="41"/>
      <c r="AG148" s="77"/>
      <c r="AM148" s="41"/>
    </row>
    <row r="149" spans="25:56" x14ac:dyDescent="0.25">
      <c r="Y149" s="41"/>
      <c r="Z149" s="41"/>
      <c r="AA149" s="41"/>
      <c r="AB149" s="41"/>
      <c r="AD149" s="41"/>
      <c r="AE149" s="41"/>
      <c r="AF149" s="41"/>
      <c r="AG149" s="41"/>
      <c r="AM149" s="41"/>
    </row>
    <row r="150" spans="25:56" x14ac:dyDescent="0.25">
      <c r="Y150" s="41"/>
      <c r="Z150" s="41"/>
      <c r="AA150" s="41"/>
      <c r="AB150" s="41"/>
      <c r="AD150" s="41"/>
      <c r="AE150" s="41"/>
      <c r="AF150" s="41"/>
      <c r="AG150" s="41"/>
      <c r="AM150" s="41"/>
    </row>
    <row r="151" spans="25:56" x14ac:dyDescent="0.25">
      <c r="Y151" s="41"/>
      <c r="Z151" s="41"/>
      <c r="AA151" s="41"/>
      <c r="AB151" s="41"/>
      <c r="AD151" s="41"/>
      <c r="AE151" s="41"/>
      <c r="AF151" s="41"/>
      <c r="AG151" s="41"/>
      <c r="AM151" s="41"/>
    </row>
    <row r="152" spans="25:56" x14ac:dyDescent="0.25">
      <c r="AM152" s="41"/>
    </row>
    <row r="153" spans="25:56" x14ac:dyDescent="0.25">
      <c r="AM153" s="41"/>
    </row>
    <row r="154" spans="25:56" x14ac:dyDescent="0.25">
      <c r="AM154" s="41"/>
    </row>
    <row r="155" spans="25:56" x14ac:dyDescent="0.25">
      <c r="AM155" s="41"/>
    </row>
    <row r="156" spans="25:56" x14ac:dyDescent="0.25">
      <c r="AM156" s="41"/>
    </row>
    <row r="157" spans="25:56" x14ac:dyDescent="0.25">
      <c r="AM157" s="41"/>
    </row>
    <row r="158" spans="25:56" x14ac:dyDescent="0.25">
      <c r="AF158" s="19"/>
      <c r="AG158" s="19"/>
      <c r="AH158" s="19"/>
      <c r="AI158" s="19"/>
      <c r="AM158" s="41"/>
    </row>
    <row r="159" spans="25:56" x14ac:dyDescent="0.25">
      <c r="AM159" s="41"/>
    </row>
    <row r="160" spans="25:56" x14ac:dyDescent="0.25">
      <c r="AM160" s="41"/>
    </row>
    <row r="161" spans="39:39" x14ac:dyDescent="0.25">
      <c r="AM161" s="41"/>
    </row>
    <row r="162" spans="39:39" x14ac:dyDescent="0.25">
      <c r="AM162" s="41"/>
    </row>
    <row r="163" spans="39:39" x14ac:dyDescent="0.25">
      <c r="AM163" s="41"/>
    </row>
    <row r="164" spans="39:39" x14ac:dyDescent="0.25">
      <c r="AM164" s="41"/>
    </row>
    <row r="165" spans="39:39" x14ac:dyDescent="0.25">
      <c r="AM165" s="41"/>
    </row>
    <row r="166" spans="39:39" x14ac:dyDescent="0.25">
      <c r="AM166" s="41"/>
    </row>
    <row r="167" spans="39:39" x14ac:dyDescent="0.25">
      <c r="AM167" s="41"/>
    </row>
    <row r="168" spans="39:39" x14ac:dyDescent="0.25">
      <c r="AM168" s="41"/>
    </row>
    <row r="169" spans="39:39" x14ac:dyDescent="0.25">
      <c r="AM169" s="41"/>
    </row>
    <row r="170" spans="39:39" x14ac:dyDescent="0.25">
      <c r="AM170" s="41"/>
    </row>
    <row r="171" spans="39:39" x14ac:dyDescent="0.25">
      <c r="AM171" s="41"/>
    </row>
    <row r="172" spans="39:39" x14ac:dyDescent="0.25">
      <c r="AM172" s="41"/>
    </row>
    <row r="173" spans="39:39" x14ac:dyDescent="0.25">
      <c r="AM173" s="41"/>
    </row>
    <row r="174" spans="39:39" x14ac:dyDescent="0.25">
      <c r="AM174" s="41"/>
    </row>
    <row r="175" spans="39:39" x14ac:dyDescent="0.25">
      <c r="AM175" s="41"/>
    </row>
    <row r="176" spans="39:39" x14ac:dyDescent="0.25">
      <c r="AM176" s="41"/>
    </row>
    <row r="177" spans="10:46" x14ac:dyDescent="0.25">
      <c r="AM177" s="41"/>
    </row>
    <row r="178" spans="10:46" x14ac:dyDescent="0.25">
      <c r="AM178" s="41"/>
    </row>
    <row r="179" spans="10:46" x14ac:dyDescent="0.25">
      <c r="AM179" s="41"/>
    </row>
    <row r="180" spans="10:46" x14ac:dyDescent="0.25">
      <c r="AM180" s="41"/>
    </row>
    <row r="181" spans="10:46" x14ac:dyDescent="0.25">
      <c r="AM181" s="41"/>
    </row>
    <row r="182" spans="10:46" x14ac:dyDescent="0.25">
      <c r="J182" s="51" t="s">
        <v>13</v>
      </c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AM182" s="41"/>
    </row>
    <row r="183" spans="10:46" x14ac:dyDescent="0.25">
      <c r="AM183" s="41"/>
    </row>
    <row r="188" spans="10:46" x14ac:dyDescent="0.25">
      <c r="AO188">
        <v>3970529</v>
      </c>
      <c r="AT188">
        <v>3165862</v>
      </c>
    </row>
    <row r="189" spans="10:46" x14ac:dyDescent="0.25">
      <c r="AL189">
        <v>-215659</v>
      </c>
      <c r="AM189">
        <f>+(+AO188*0.07)</f>
        <v>277937.03000000003</v>
      </c>
      <c r="AN189">
        <f>AL189+AM189</f>
        <v>62278.030000000028</v>
      </c>
      <c r="AO189">
        <f>+AO188+AN189</f>
        <v>4032807.0300000003</v>
      </c>
      <c r="AQ189">
        <v>-171954</v>
      </c>
      <c r="AR189">
        <f>+(+AT188*0.07)</f>
        <v>221610.34000000003</v>
      </c>
      <c r="AS189">
        <f>AQ189+AR189</f>
        <v>49656.340000000026</v>
      </c>
      <c r="AT189">
        <f>+AT188+AS189</f>
        <v>3215518.34</v>
      </c>
    </row>
    <row r="190" spans="10:46" x14ac:dyDescent="0.25">
      <c r="AL190">
        <f>+AL189*1.03</f>
        <v>-222128.77000000002</v>
      </c>
      <c r="AM190">
        <f t="shared" ref="AM190:AM223" si="13">+(+AO189*0.07)</f>
        <v>282296.49210000003</v>
      </c>
      <c r="AN190">
        <f t="shared" ref="AN190:AN223" si="14">AL190+AM190</f>
        <v>60167.722100000014</v>
      </c>
      <c r="AO190">
        <f t="shared" ref="AO190:AO223" si="15">+AO189+AN190</f>
        <v>4092974.7521000002</v>
      </c>
      <c r="AQ190">
        <f>+AQ189*1.03</f>
        <v>-177112.62</v>
      </c>
      <c r="AR190">
        <f t="shared" ref="AR190:AR223" si="16">+(+AT189*0.07)</f>
        <v>225086.2838</v>
      </c>
      <c r="AS190">
        <f t="shared" ref="AS190:AS223" si="17">AQ190+AR190</f>
        <v>47973.663800000009</v>
      </c>
      <c r="AT190">
        <f t="shared" ref="AT190:AT223" si="18">+AT189+AS190</f>
        <v>3263492.0038000001</v>
      </c>
    </row>
    <row r="191" spans="10:46" x14ac:dyDescent="0.25">
      <c r="AL191">
        <f t="shared" ref="AL191:AL223" si="19">+AL190*1.03</f>
        <v>-228792.63310000004</v>
      </c>
      <c r="AM191">
        <f t="shared" si="13"/>
        <v>286508.23264700006</v>
      </c>
      <c r="AN191">
        <f t="shared" si="14"/>
        <v>57715.59954700002</v>
      </c>
      <c r="AO191">
        <f t="shared" si="15"/>
        <v>4150690.3516470003</v>
      </c>
      <c r="AQ191">
        <f t="shared" ref="AQ191:AQ223" si="20">+AQ190*1.03</f>
        <v>-182425.99859999999</v>
      </c>
      <c r="AR191">
        <f t="shared" si="16"/>
        <v>228444.44026600002</v>
      </c>
      <c r="AS191">
        <f t="shared" si="17"/>
        <v>46018.441666000028</v>
      </c>
      <c r="AT191">
        <f t="shared" si="18"/>
        <v>3309510.4454660001</v>
      </c>
    </row>
    <row r="192" spans="10:46" x14ac:dyDescent="0.25">
      <c r="AL192">
        <f t="shared" si="19"/>
        <v>-235656.41209300005</v>
      </c>
      <c r="AM192">
        <f t="shared" si="13"/>
        <v>290548.32461529004</v>
      </c>
      <c r="AN192">
        <f t="shared" si="14"/>
        <v>54891.912522289989</v>
      </c>
      <c r="AO192">
        <f t="shared" si="15"/>
        <v>4205582.2641692907</v>
      </c>
      <c r="AQ192">
        <f t="shared" si="20"/>
        <v>-187898.77855799999</v>
      </c>
      <c r="AR192">
        <f t="shared" si="16"/>
        <v>231665.73118262002</v>
      </c>
      <c r="AS192">
        <f t="shared" si="17"/>
        <v>43766.952624620026</v>
      </c>
      <c r="AT192">
        <f t="shared" si="18"/>
        <v>3353277.3980906201</v>
      </c>
    </row>
    <row r="193" spans="38:46" x14ac:dyDescent="0.25">
      <c r="AL193">
        <f t="shared" si="19"/>
        <v>-242726.10445579005</v>
      </c>
      <c r="AM193">
        <f t="shared" si="13"/>
        <v>294390.7584918504</v>
      </c>
      <c r="AN193">
        <f t="shared" si="14"/>
        <v>51664.654036060354</v>
      </c>
      <c r="AO193">
        <f t="shared" si="15"/>
        <v>4257246.9182053506</v>
      </c>
      <c r="AQ193">
        <f t="shared" si="20"/>
        <v>-193535.74191474001</v>
      </c>
      <c r="AR193">
        <f t="shared" si="16"/>
        <v>234729.41786634343</v>
      </c>
      <c r="AS193">
        <f t="shared" si="17"/>
        <v>41193.675951603422</v>
      </c>
      <c r="AT193">
        <f t="shared" si="18"/>
        <v>3394471.0740422234</v>
      </c>
    </row>
    <row r="194" spans="38:46" x14ac:dyDescent="0.25">
      <c r="AL194">
        <f t="shared" si="19"/>
        <v>-250007.88758946376</v>
      </c>
      <c r="AM194">
        <f t="shared" si="13"/>
        <v>298007.2842743746</v>
      </c>
      <c r="AN194">
        <f t="shared" si="14"/>
        <v>47999.39668491084</v>
      </c>
      <c r="AO194">
        <f t="shared" si="15"/>
        <v>4305246.3148902617</v>
      </c>
      <c r="AQ194">
        <f t="shared" si="20"/>
        <v>-199341.8141721822</v>
      </c>
      <c r="AR194">
        <f t="shared" si="16"/>
        <v>237612.97518295565</v>
      </c>
      <c r="AS194">
        <f t="shared" si="17"/>
        <v>38271.161010773445</v>
      </c>
      <c r="AT194">
        <f t="shared" si="18"/>
        <v>3432742.2350529968</v>
      </c>
    </row>
    <row r="195" spans="38:46" x14ac:dyDescent="0.25">
      <c r="AL195">
        <f t="shared" si="19"/>
        <v>-257508.12421714768</v>
      </c>
      <c r="AM195">
        <f t="shared" si="13"/>
        <v>301367.24204231834</v>
      </c>
      <c r="AN195">
        <f t="shared" si="14"/>
        <v>43859.117825170659</v>
      </c>
      <c r="AO195">
        <f t="shared" si="15"/>
        <v>4349105.4327154327</v>
      </c>
      <c r="AQ195">
        <f t="shared" si="20"/>
        <v>-205322.06859734768</v>
      </c>
      <c r="AR195">
        <f t="shared" si="16"/>
        <v>240291.9564537098</v>
      </c>
      <c r="AS195">
        <f t="shared" si="17"/>
        <v>34969.887856362126</v>
      </c>
      <c r="AT195">
        <f t="shared" si="18"/>
        <v>3467712.1229093587</v>
      </c>
    </row>
    <row r="196" spans="38:46" x14ac:dyDescent="0.25">
      <c r="AL196">
        <f t="shared" si="19"/>
        <v>-265233.3679436621</v>
      </c>
      <c r="AM196">
        <f t="shared" si="13"/>
        <v>304437.38029008033</v>
      </c>
      <c r="AN196">
        <f t="shared" si="14"/>
        <v>39204.012346418225</v>
      </c>
      <c r="AO196">
        <f t="shared" si="15"/>
        <v>4388309.4450618513</v>
      </c>
      <c r="AQ196">
        <f t="shared" si="20"/>
        <v>-211481.73065526813</v>
      </c>
      <c r="AR196">
        <f t="shared" si="16"/>
        <v>242739.84860365512</v>
      </c>
      <c r="AS196">
        <f t="shared" si="17"/>
        <v>31258.117948386993</v>
      </c>
      <c r="AT196">
        <f t="shared" si="18"/>
        <v>3498970.2408577455</v>
      </c>
    </row>
    <row r="197" spans="38:46" x14ac:dyDescent="0.25">
      <c r="AL197">
        <f>+AL196*1.03</f>
        <v>-273190.36898197199</v>
      </c>
      <c r="AM197">
        <f>+(+AO196*0.07)</f>
        <v>307181.6611543296</v>
      </c>
      <c r="AN197">
        <f t="shared" si="14"/>
        <v>33991.292172357615</v>
      </c>
      <c r="AO197">
        <f>+AO196+AN197</f>
        <v>4422300.7372342087</v>
      </c>
      <c r="AQ197">
        <f>+AQ196*1.03</f>
        <v>-217826.18257492618</v>
      </c>
      <c r="AR197">
        <f>+(+AT196*0.07)</f>
        <v>244927.9168600422</v>
      </c>
      <c r="AS197">
        <f t="shared" si="17"/>
        <v>27101.734285116021</v>
      </c>
      <c r="AT197">
        <f>+AT196+AS197</f>
        <v>3526071.9751428617</v>
      </c>
    </row>
    <row r="198" spans="38:46" x14ac:dyDescent="0.25">
      <c r="AL198">
        <f t="shared" si="19"/>
        <v>-281386.08005143114</v>
      </c>
      <c r="AM198">
        <f t="shared" si="13"/>
        <v>309561.05160639464</v>
      </c>
      <c r="AN198">
        <f t="shared" si="14"/>
        <v>28174.9715549635</v>
      </c>
      <c r="AO198">
        <f t="shared" si="15"/>
        <v>4450475.7087891726</v>
      </c>
      <c r="AQ198">
        <f t="shared" si="20"/>
        <v>-224360.96805217396</v>
      </c>
      <c r="AR198">
        <f t="shared" si="16"/>
        <v>246825.03826000035</v>
      </c>
      <c r="AS198">
        <f t="shared" si="17"/>
        <v>22464.070207826386</v>
      </c>
      <c r="AT198">
        <f t="shared" si="18"/>
        <v>3548536.045350688</v>
      </c>
    </row>
    <row r="199" spans="38:46" x14ac:dyDescent="0.25">
      <c r="AL199">
        <f t="shared" si="19"/>
        <v>-289827.66245297407</v>
      </c>
      <c r="AM199">
        <f t="shared" si="13"/>
        <v>311533.29961524211</v>
      </c>
      <c r="AN199">
        <f t="shared" si="14"/>
        <v>21705.637162268045</v>
      </c>
      <c r="AO199">
        <f t="shared" si="15"/>
        <v>4472181.3459514407</v>
      </c>
      <c r="AQ199">
        <f t="shared" si="20"/>
        <v>-231091.79709373918</v>
      </c>
      <c r="AR199">
        <f t="shared" si="16"/>
        <v>248397.52317454817</v>
      </c>
      <c r="AS199">
        <f t="shared" si="17"/>
        <v>17305.726080808992</v>
      </c>
      <c r="AT199">
        <f t="shared" si="18"/>
        <v>3565841.7714314968</v>
      </c>
    </row>
    <row r="200" spans="38:46" x14ac:dyDescent="0.25">
      <c r="AL200">
        <f t="shared" si="19"/>
        <v>-298522.49232656328</v>
      </c>
      <c r="AM200">
        <f t="shared" si="13"/>
        <v>313052.69421660091</v>
      </c>
      <c r="AN200">
        <f t="shared" si="14"/>
        <v>14530.201890037628</v>
      </c>
      <c r="AO200">
        <f t="shared" si="15"/>
        <v>4486711.5478414781</v>
      </c>
      <c r="AQ200">
        <f t="shared" si="20"/>
        <v>-238024.55100655137</v>
      </c>
      <c r="AR200">
        <f t="shared" si="16"/>
        <v>249608.9240002048</v>
      </c>
      <c r="AS200">
        <f t="shared" si="17"/>
        <v>11584.372993653436</v>
      </c>
      <c r="AT200">
        <f t="shared" si="18"/>
        <v>3577426.1444251505</v>
      </c>
    </row>
    <row r="201" spans="38:46" x14ac:dyDescent="0.25">
      <c r="AL201">
        <f t="shared" si="19"/>
        <v>-307478.16709636018</v>
      </c>
      <c r="AM201">
        <f t="shared" si="13"/>
        <v>314069.80834890349</v>
      </c>
      <c r="AN201">
        <f t="shared" si="14"/>
        <v>6591.6412525433116</v>
      </c>
      <c r="AO201">
        <f t="shared" si="15"/>
        <v>4493303.1890940219</v>
      </c>
      <c r="AQ201">
        <f t="shared" si="20"/>
        <v>-245165.2875367479</v>
      </c>
      <c r="AR201">
        <f t="shared" si="16"/>
        <v>250419.83010976054</v>
      </c>
      <c r="AS201">
        <f t="shared" si="17"/>
        <v>5254.5425730126444</v>
      </c>
      <c r="AT201">
        <f t="shared" si="18"/>
        <v>3582680.6869981633</v>
      </c>
    </row>
    <row r="202" spans="38:46" x14ac:dyDescent="0.25">
      <c r="AL202">
        <f t="shared" si="19"/>
        <v>-316702.51210925099</v>
      </c>
      <c r="AM202">
        <f t="shared" si="13"/>
        <v>314531.22323658154</v>
      </c>
      <c r="AN202">
        <f t="shared" si="14"/>
        <v>-2171.2888726694509</v>
      </c>
      <c r="AO202">
        <f t="shared" si="15"/>
        <v>4491131.9002213525</v>
      </c>
      <c r="AQ202">
        <f t="shared" si="20"/>
        <v>-252520.24616285035</v>
      </c>
      <c r="AR202">
        <f t="shared" si="16"/>
        <v>250787.64808987145</v>
      </c>
      <c r="AS202">
        <f t="shared" si="17"/>
        <v>-1732.5980729789007</v>
      </c>
      <c r="AT202">
        <f t="shared" si="18"/>
        <v>3580948.0889251847</v>
      </c>
    </row>
    <row r="203" spans="38:46" x14ac:dyDescent="0.25">
      <c r="AL203">
        <f t="shared" si="19"/>
        <v>-326203.58747252851</v>
      </c>
      <c r="AM203">
        <f t="shared" si="13"/>
        <v>314379.23301549471</v>
      </c>
      <c r="AN203">
        <f t="shared" si="14"/>
        <v>-11824.354457033798</v>
      </c>
      <c r="AO203">
        <f t="shared" si="15"/>
        <v>4479307.5457643187</v>
      </c>
      <c r="AQ203">
        <f t="shared" si="20"/>
        <v>-260095.85354773587</v>
      </c>
      <c r="AR203">
        <f t="shared" si="16"/>
        <v>250666.36622476295</v>
      </c>
      <c r="AS203">
        <f t="shared" si="17"/>
        <v>-9429.4873229729128</v>
      </c>
      <c r="AT203">
        <f t="shared" si="18"/>
        <v>3571518.6016022116</v>
      </c>
    </row>
    <row r="204" spans="38:46" x14ac:dyDescent="0.25">
      <c r="AL204">
        <f t="shared" si="19"/>
        <v>-335989.69509670435</v>
      </c>
      <c r="AM204">
        <f t="shared" si="13"/>
        <v>313551.52820350236</v>
      </c>
      <c r="AN204">
        <f t="shared" si="14"/>
        <v>-22438.166893201997</v>
      </c>
      <c r="AO204">
        <f t="shared" si="15"/>
        <v>4456869.3788711168</v>
      </c>
      <c r="AQ204">
        <f t="shared" si="20"/>
        <v>-267898.72915416793</v>
      </c>
      <c r="AR204">
        <f t="shared" si="16"/>
        <v>250006.30211215484</v>
      </c>
      <c r="AS204">
        <f t="shared" si="17"/>
        <v>-17892.427042013092</v>
      </c>
      <c r="AT204">
        <f t="shared" si="18"/>
        <v>3553626.1745601986</v>
      </c>
    </row>
    <row r="205" spans="38:46" x14ac:dyDescent="0.25">
      <c r="AL205">
        <f t="shared" si="19"/>
        <v>-346069.38594960549</v>
      </c>
      <c r="AM205">
        <f t="shared" si="13"/>
        <v>311980.85652097821</v>
      </c>
      <c r="AN205">
        <f t="shared" si="14"/>
        <v>-34088.529428627284</v>
      </c>
      <c r="AO205">
        <f t="shared" si="15"/>
        <v>4422780.8494424894</v>
      </c>
      <c r="AQ205">
        <f t="shared" si="20"/>
        <v>-275935.69102879299</v>
      </c>
      <c r="AR205">
        <f t="shared" si="16"/>
        <v>248753.83221921392</v>
      </c>
      <c r="AS205">
        <f t="shared" si="17"/>
        <v>-27181.858809579076</v>
      </c>
      <c r="AT205">
        <f t="shared" si="18"/>
        <v>3526444.3157506194</v>
      </c>
    </row>
    <row r="206" spans="38:46" x14ac:dyDescent="0.25">
      <c r="AL206">
        <f t="shared" si="19"/>
        <v>-356451.46752809366</v>
      </c>
      <c r="AM206">
        <f t="shared" si="13"/>
        <v>309594.65946097428</v>
      </c>
      <c r="AN206">
        <f t="shared" si="14"/>
        <v>-46856.808067119389</v>
      </c>
      <c r="AO206">
        <f t="shared" si="15"/>
        <v>4375924.0413753698</v>
      </c>
      <c r="AQ206">
        <f t="shared" si="20"/>
        <v>-284213.76175965677</v>
      </c>
      <c r="AR206">
        <f t="shared" si="16"/>
        <v>246851.10210254337</v>
      </c>
      <c r="AS206">
        <f t="shared" si="17"/>
        <v>-37362.6596571134</v>
      </c>
      <c r="AT206">
        <f t="shared" si="18"/>
        <v>3489081.6560935061</v>
      </c>
    </row>
    <row r="207" spans="38:46" x14ac:dyDescent="0.25">
      <c r="AL207">
        <f t="shared" si="19"/>
        <v>-367145.01155393646</v>
      </c>
      <c r="AM207">
        <f t="shared" si="13"/>
        <v>306314.68289627589</v>
      </c>
      <c r="AN207">
        <f t="shared" si="14"/>
        <v>-60830.328657660575</v>
      </c>
      <c r="AO207">
        <f t="shared" si="15"/>
        <v>4315093.7127177091</v>
      </c>
      <c r="AQ207">
        <f t="shared" si="20"/>
        <v>-292740.17461244646</v>
      </c>
      <c r="AR207">
        <f t="shared" si="16"/>
        <v>244235.71592654544</v>
      </c>
      <c r="AS207">
        <f t="shared" si="17"/>
        <v>-48504.458685901016</v>
      </c>
      <c r="AT207">
        <f t="shared" si="18"/>
        <v>3440577.1974076051</v>
      </c>
    </row>
    <row r="208" spans="38:46" x14ac:dyDescent="0.25">
      <c r="AL208">
        <f t="shared" si="19"/>
        <v>-378159.36190055456</v>
      </c>
      <c r="AM208">
        <f t="shared" si="13"/>
        <v>302056.55989023967</v>
      </c>
      <c r="AN208">
        <f t="shared" si="14"/>
        <v>-76102.802010314888</v>
      </c>
      <c r="AO208">
        <f t="shared" si="15"/>
        <v>4238990.9107073946</v>
      </c>
      <c r="AQ208">
        <f t="shared" si="20"/>
        <v>-301522.37985081988</v>
      </c>
      <c r="AR208">
        <f t="shared" si="16"/>
        <v>240840.40381853239</v>
      </c>
      <c r="AS208">
        <f t="shared" si="17"/>
        <v>-60681.976032287494</v>
      </c>
      <c r="AT208">
        <f t="shared" si="18"/>
        <v>3379895.2213753178</v>
      </c>
    </row>
    <row r="209" spans="38:46" x14ac:dyDescent="0.25">
      <c r="AL209">
        <f t="shared" si="19"/>
        <v>-389504.14275757119</v>
      </c>
      <c r="AM209">
        <f t="shared" si="13"/>
        <v>296729.36374951765</v>
      </c>
      <c r="AN209">
        <f t="shared" si="14"/>
        <v>-92774.779008053534</v>
      </c>
      <c r="AO209">
        <f t="shared" si="15"/>
        <v>4146216.1316993409</v>
      </c>
      <c r="AQ209">
        <f t="shared" si="20"/>
        <v>-310568.05124634446</v>
      </c>
      <c r="AR209">
        <f t="shared" si="16"/>
        <v>236592.66549627227</v>
      </c>
      <c r="AS209">
        <f t="shared" si="17"/>
        <v>-73975.385750072193</v>
      </c>
      <c r="AT209">
        <f t="shared" si="18"/>
        <v>3305919.8356252457</v>
      </c>
    </row>
    <row r="210" spans="38:46" x14ac:dyDescent="0.25">
      <c r="AL210">
        <f t="shared" si="19"/>
        <v>-401189.26704029832</v>
      </c>
      <c r="AM210">
        <f t="shared" si="13"/>
        <v>290235.12921895389</v>
      </c>
      <c r="AN210">
        <f t="shared" si="14"/>
        <v>-110954.13782134443</v>
      </c>
      <c r="AO210">
        <f t="shared" si="15"/>
        <v>4035261.9938779967</v>
      </c>
      <c r="AQ210">
        <f t="shared" si="20"/>
        <v>-319885.09278373478</v>
      </c>
      <c r="AR210">
        <f t="shared" si="16"/>
        <v>231414.38849376721</v>
      </c>
      <c r="AS210">
        <f t="shared" si="17"/>
        <v>-88470.704289967573</v>
      </c>
      <c r="AT210">
        <f t="shared" si="18"/>
        <v>3217449.131335278</v>
      </c>
    </row>
    <row r="211" spans="38:46" x14ac:dyDescent="0.25">
      <c r="AL211">
        <f t="shared" si="19"/>
        <v>-413224.94505150727</v>
      </c>
      <c r="AM211">
        <f t="shared" si="13"/>
        <v>282468.3395714598</v>
      </c>
      <c r="AN211">
        <f t="shared" si="14"/>
        <v>-130756.60548004747</v>
      </c>
      <c r="AO211">
        <f t="shared" si="15"/>
        <v>3904505.3883979493</v>
      </c>
      <c r="AQ211">
        <f t="shared" si="20"/>
        <v>-329481.64556724683</v>
      </c>
      <c r="AR211">
        <f t="shared" si="16"/>
        <v>225221.43919346947</v>
      </c>
      <c r="AS211">
        <f t="shared" si="17"/>
        <v>-104260.20637377736</v>
      </c>
      <c r="AT211">
        <f t="shared" si="18"/>
        <v>3113188.9249615008</v>
      </c>
    </row>
    <row r="212" spans="38:46" x14ac:dyDescent="0.25">
      <c r="AL212">
        <f t="shared" si="19"/>
        <v>-425621.69340305252</v>
      </c>
      <c r="AM212">
        <f t="shared" si="13"/>
        <v>273315.37718785647</v>
      </c>
      <c r="AN212">
        <f t="shared" si="14"/>
        <v>-152306.31621519604</v>
      </c>
      <c r="AO212">
        <f t="shared" si="15"/>
        <v>3752199.0721827531</v>
      </c>
      <c r="AQ212">
        <f t="shared" si="20"/>
        <v>-339366.09493426426</v>
      </c>
      <c r="AR212">
        <f t="shared" si="16"/>
        <v>217923.22474730507</v>
      </c>
      <c r="AS212">
        <f t="shared" si="17"/>
        <v>-121442.87018695919</v>
      </c>
      <c r="AT212">
        <f t="shared" si="18"/>
        <v>2991746.0547745414</v>
      </c>
    </row>
    <row r="213" spans="38:46" x14ac:dyDescent="0.25">
      <c r="AL213">
        <f t="shared" si="19"/>
        <v>-438390.34420514409</v>
      </c>
      <c r="AM213">
        <f t="shared" si="13"/>
        <v>262653.93505279272</v>
      </c>
      <c r="AN213">
        <f t="shared" si="14"/>
        <v>-175736.40915235138</v>
      </c>
      <c r="AO213">
        <f t="shared" si="15"/>
        <v>3576462.6630304018</v>
      </c>
      <c r="AQ213">
        <f t="shared" si="20"/>
        <v>-349547.07778229221</v>
      </c>
      <c r="AR213">
        <f t="shared" si="16"/>
        <v>209422.2238342179</v>
      </c>
      <c r="AS213">
        <f t="shared" si="17"/>
        <v>-140124.85394807431</v>
      </c>
      <c r="AT213">
        <f t="shared" si="18"/>
        <v>2851621.200826467</v>
      </c>
    </row>
    <row r="214" spans="38:46" x14ac:dyDescent="0.25">
      <c r="AL214">
        <f t="shared" si="19"/>
        <v>-451542.0545312984</v>
      </c>
      <c r="AM214">
        <f t="shared" si="13"/>
        <v>250352.38641212814</v>
      </c>
      <c r="AN214">
        <f t="shared" si="14"/>
        <v>-201189.66811917027</v>
      </c>
      <c r="AO214">
        <f t="shared" si="15"/>
        <v>3375272.9949112316</v>
      </c>
      <c r="AQ214">
        <f t="shared" si="20"/>
        <v>-360033.490115761</v>
      </c>
      <c r="AR214">
        <f t="shared" si="16"/>
        <v>199613.48405785271</v>
      </c>
      <c r="AS214">
        <f t="shared" si="17"/>
        <v>-160420.00605790829</v>
      </c>
      <c r="AT214">
        <f t="shared" si="18"/>
        <v>2691201.1947685587</v>
      </c>
    </row>
    <row r="215" spans="38:46" x14ac:dyDescent="0.25">
      <c r="AL215">
        <f t="shared" si="19"/>
        <v>-465088.31616723735</v>
      </c>
      <c r="AM215">
        <f t="shared" si="13"/>
        <v>236269.10964378624</v>
      </c>
      <c r="AN215">
        <f t="shared" si="14"/>
        <v>-228819.20652345111</v>
      </c>
      <c r="AO215">
        <f t="shared" si="15"/>
        <v>3146453.7883877805</v>
      </c>
      <c r="AQ215">
        <f t="shared" si="20"/>
        <v>-370834.49481923383</v>
      </c>
      <c r="AR215">
        <f t="shared" si="16"/>
        <v>188384.08363379913</v>
      </c>
      <c r="AS215">
        <f t="shared" si="17"/>
        <v>-182450.4111854347</v>
      </c>
      <c r="AT215">
        <f t="shared" si="18"/>
        <v>2508750.7835831242</v>
      </c>
    </row>
    <row r="216" spans="38:46" x14ac:dyDescent="0.25">
      <c r="AL216">
        <f t="shared" si="19"/>
        <v>-479040.96565225447</v>
      </c>
      <c r="AM216">
        <f t="shared" si="13"/>
        <v>220251.76518714466</v>
      </c>
      <c r="AN216">
        <f t="shared" si="14"/>
        <v>-258789.20046510981</v>
      </c>
      <c r="AO216">
        <f t="shared" si="15"/>
        <v>2887664.5879226709</v>
      </c>
      <c r="AQ216">
        <f t="shared" si="20"/>
        <v>-381959.52966381086</v>
      </c>
      <c r="AR216">
        <f t="shared" si="16"/>
        <v>175612.55485081871</v>
      </c>
      <c r="AS216">
        <f t="shared" si="17"/>
        <v>-206346.97481299215</v>
      </c>
      <c r="AT216">
        <f t="shared" si="18"/>
        <v>2302403.8087701323</v>
      </c>
    </row>
    <row r="217" spans="38:46" x14ac:dyDescent="0.25">
      <c r="AL217">
        <f t="shared" si="19"/>
        <v>-493412.1946218221</v>
      </c>
      <c r="AM217">
        <f t="shared" si="13"/>
        <v>202136.52115458698</v>
      </c>
      <c r="AN217">
        <f t="shared" si="14"/>
        <v>-291275.67346723512</v>
      </c>
      <c r="AO217">
        <f t="shared" si="15"/>
        <v>2596388.9144554357</v>
      </c>
      <c r="AQ217">
        <f t="shared" si="20"/>
        <v>-393418.31555372517</v>
      </c>
      <c r="AR217">
        <f t="shared" si="16"/>
        <v>161168.26661390928</v>
      </c>
      <c r="AS217">
        <f t="shared" si="17"/>
        <v>-232250.0489398159</v>
      </c>
      <c r="AT217">
        <f t="shared" si="18"/>
        <v>2070153.7598303163</v>
      </c>
    </row>
    <row r="218" spans="38:46" x14ac:dyDescent="0.25">
      <c r="AL218">
        <f t="shared" si="19"/>
        <v>-508214.56046047679</v>
      </c>
      <c r="AM218">
        <f t="shared" si="13"/>
        <v>181747.22401188052</v>
      </c>
      <c r="AN218">
        <f t="shared" si="14"/>
        <v>-326467.33644859627</v>
      </c>
      <c r="AO218">
        <f t="shared" si="15"/>
        <v>2269921.5780068394</v>
      </c>
      <c r="AQ218">
        <f t="shared" si="20"/>
        <v>-405220.86502033693</v>
      </c>
      <c r="AR218">
        <f t="shared" si="16"/>
        <v>144910.76318812216</v>
      </c>
      <c r="AS218">
        <f t="shared" si="17"/>
        <v>-260310.10183221477</v>
      </c>
      <c r="AT218">
        <f t="shared" si="18"/>
        <v>1809843.6579981016</v>
      </c>
    </row>
    <row r="219" spans="38:46" x14ac:dyDescent="0.25">
      <c r="AL219">
        <f t="shared" si="19"/>
        <v>-523460.99727429112</v>
      </c>
      <c r="AM219">
        <f t="shared" si="13"/>
        <v>158894.51046047878</v>
      </c>
      <c r="AN219">
        <f t="shared" si="14"/>
        <v>-364566.48681381234</v>
      </c>
      <c r="AO219">
        <f t="shared" si="15"/>
        <v>1905355.0911930271</v>
      </c>
      <c r="AQ219">
        <f t="shared" si="20"/>
        <v>-417377.49097094702</v>
      </c>
      <c r="AR219">
        <f t="shared" si="16"/>
        <v>126689.05605986711</v>
      </c>
      <c r="AS219">
        <f t="shared" si="17"/>
        <v>-290688.43491107994</v>
      </c>
      <c r="AT219">
        <f t="shared" si="18"/>
        <v>1519155.2230870216</v>
      </c>
    </row>
    <row r="220" spans="38:46" x14ac:dyDescent="0.25">
      <c r="AL220">
        <f t="shared" si="19"/>
        <v>-539164.82719251991</v>
      </c>
      <c r="AM220">
        <f t="shared" si="13"/>
        <v>133374.85638351191</v>
      </c>
      <c r="AN220">
        <f t="shared" si="14"/>
        <v>-405789.97080900799</v>
      </c>
      <c r="AO220">
        <f t="shared" si="15"/>
        <v>1499565.1203840191</v>
      </c>
      <c r="AQ220">
        <f t="shared" si="20"/>
        <v>-429898.81570007547</v>
      </c>
      <c r="AR220">
        <f t="shared" si="16"/>
        <v>106340.86561609153</v>
      </c>
      <c r="AS220">
        <f t="shared" si="17"/>
        <v>-323557.95008398395</v>
      </c>
      <c r="AT220">
        <f t="shared" si="18"/>
        <v>1195597.2730030376</v>
      </c>
    </row>
    <row r="221" spans="38:46" x14ac:dyDescent="0.25">
      <c r="AL221">
        <f t="shared" si="19"/>
        <v>-555339.77200829552</v>
      </c>
      <c r="AM221">
        <f t="shared" si="13"/>
        <v>104969.55842688134</v>
      </c>
      <c r="AN221">
        <f t="shared" si="14"/>
        <v>-450370.21358141419</v>
      </c>
      <c r="AO221">
        <f t="shared" si="15"/>
        <v>1049194.9068026049</v>
      </c>
      <c r="AQ221">
        <f t="shared" si="20"/>
        <v>-442795.78017107776</v>
      </c>
      <c r="AR221">
        <f t="shared" si="16"/>
        <v>83691.809110212635</v>
      </c>
      <c r="AS221">
        <f t="shared" si="17"/>
        <v>-359103.97106086509</v>
      </c>
      <c r="AT221">
        <f t="shared" si="18"/>
        <v>836493.30194217246</v>
      </c>
    </row>
    <row r="222" spans="38:46" x14ac:dyDescent="0.25">
      <c r="AL222">
        <f t="shared" si="19"/>
        <v>-571999.96516854444</v>
      </c>
      <c r="AM222">
        <f t="shared" si="13"/>
        <v>73443.643476182348</v>
      </c>
      <c r="AN222">
        <f t="shared" si="14"/>
        <v>-498556.32169236208</v>
      </c>
      <c r="AO222">
        <f t="shared" si="15"/>
        <v>550638.58511024283</v>
      </c>
      <c r="AQ222">
        <f t="shared" si="20"/>
        <v>-456079.65357621008</v>
      </c>
      <c r="AR222">
        <f t="shared" si="16"/>
        <v>58554.531135952078</v>
      </c>
      <c r="AS222">
        <f t="shared" si="17"/>
        <v>-397525.12244025798</v>
      </c>
      <c r="AT222">
        <f t="shared" si="18"/>
        <v>438968.17950191448</v>
      </c>
    </row>
    <row r="223" spans="38:46" x14ac:dyDescent="0.25">
      <c r="AL223">
        <f t="shared" si="19"/>
        <v>-589159.96412360074</v>
      </c>
      <c r="AM223">
        <f t="shared" si="13"/>
        <v>38544.700957717003</v>
      </c>
      <c r="AN223">
        <f t="shared" si="14"/>
        <v>-550615.26316588372</v>
      </c>
      <c r="AO223">
        <f t="shared" si="15"/>
        <v>23.321944359107874</v>
      </c>
      <c r="AQ223">
        <f t="shared" si="20"/>
        <v>-469762.0431834964</v>
      </c>
      <c r="AR223">
        <f t="shared" si="16"/>
        <v>30727.772565134015</v>
      </c>
      <c r="AS223">
        <f t="shared" si="17"/>
        <v>-439034.27061836235</v>
      </c>
      <c r="AT223">
        <f t="shared" si="18"/>
        <v>-66.091116447874811</v>
      </c>
    </row>
    <row r="380" spans="32:36" x14ac:dyDescent="0.25">
      <c r="AF380" s="84"/>
      <c r="AG380" s="84"/>
      <c r="AH380" s="84"/>
      <c r="AI380" s="84"/>
      <c r="AJ380" s="84"/>
    </row>
    <row r="440" spans="32:36" x14ac:dyDescent="0.25">
      <c r="AF440" s="84"/>
      <c r="AG440" s="84"/>
      <c r="AH440" s="84"/>
      <c r="AI440" s="84"/>
      <c r="AJ440" s="84"/>
    </row>
    <row r="500" spans="31:36" x14ac:dyDescent="0.25">
      <c r="AE500" s="84"/>
      <c r="AF500" s="84"/>
      <c r="AG500" s="84"/>
      <c r="AH500" s="84"/>
      <c r="AI500" s="84"/>
      <c r="AJ500" s="84"/>
    </row>
  </sheetData>
  <mergeCells count="7">
    <mergeCell ref="N90:R90"/>
    <mergeCell ref="N3:R3"/>
    <mergeCell ref="U3:X3"/>
    <mergeCell ref="N4:R4"/>
    <mergeCell ref="D5:I5"/>
    <mergeCell ref="D6:I6"/>
    <mergeCell ref="N89:R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</dc:creator>
  <cp:lastModifiedBy>TPW</cp:lastModifiedBy>
  <dcterms:created xsi:type="dcterms:W3CDTF">2014-10-16T16:38:23Z</dcterms:created>
  <dcterms:modified xsi:type="dcterms:W3CDTF">2014-11-09T16:43:43Z</dcterms:modified>
</cp:coreProperties>
</file>